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filterPrivacy="1" defaultThemeVersion="124226"/>
  <xr:revisionPtr revIDLastSave="0" documentId="13_ncr:1_{1773CA52-9061-4894-8B59-298A1D231D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frontoRendimenti" sheetId="11" r:id="rId1"/>
    <sheet name="FlussiInteressi" sheetId="13" r:id="rId2"/>
    <sheet name="Parametri" sheetId="12" r:id="rId3"/>
  </sheets>
  <definedNames>
    <definedName name="_xlnm._FilterDatabase" localSheetId="0" hidden="1">ConfrontoRendimenti!$A$4:$F$4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11" l="1"/>
  <c r="M98" i="13"/>
  <c r="C32" i="11"/>
  <c r="E2" i="13"/>
  <c r="B2" i="13"/>
  <c r="B33" i="11"/>
  <c r="D16" i="11"/>
  <c r="E20" i="11"/>
  <c r="E8" i="11"/>
  <c r="E7" i="11"/>
  <c r="C12" i="11"/>
  <c r="D21" i="11"/>
  <c r="C21" i="11"/>
  <c r="E21" i="11" l="1"/>
  <c r="D12" i="11"/>
  <c r="D27" i="11" s="1"/>
  <c r="D11" i="11"/>
  <c r="D15" i="11"/>
  <c r="D17" i="11"/>
  <c r="E3" i="13" s="1"/>
  <c r="D28" i="11"/>
  <c r="D32" i="11"/>
  <c r="C15" i="11"/>
  <c r="C33" i="11"/>
  <c r="E4" i="13" l="1"/>
  <c r="F3" i="13"/>
  <c r="G3" i="13" s="1"/>
  <c r="E15" i="11"/>
  <c r="D29" i="11"/>
  <c r="D33" i="11"/>
  <c r="E33" i="11" s="1"/>
  <c r="D18" i="11"/>
  <c r="D23" i="11" s="1"/>
  <c r="E5" i="13" l="1"/>
  <c r="F4" i="13"/>
  <c r="G4" i="13" s="1"/>
  <c r="D19" i="11"/>
  <c r="D24" i="11" s="1"/>
  <c r="G2" i="13" l="1"/>
  <c r="E6" i="13"/>
  <c r="F5" i="13"/>
  <c r="G5" i="13" s="1"/>
  <c r="C28" i="11"/>
  <c r="E28" i="11" s="1"/>
  <c r="D25" i="11" l="1"/>
  <c r="E7" i="13"/>
  <c r="F6" i="13"/>
  <c r="G6" i="13" s="1"/>
  <c r="E32" i="11"/>
  <c r="C11" i="11"/>
  <c r="C17" i="11"/>
  <c r="B3" i="13" s="1"/>
  <c r="C16" i="11"/>
  <c r="B4" i="13" l="1"/>
  <c r="C3" i="13"/>
  <c r="D3" i="13" s="1"/>
  <c r="E8" i="13"/>
  <c r="F7" i="13"/>
  <c r="G7" i="13" s="1"/>
  <c r="C29" i="11"/>
  <c r="C18" i="11"/>
  <c r="E9" i="13" l="1"/>
  <c r="F8" i="13"/>
  <c r="G8" i="13" s="1"/>
  <c r="C4" i="13"/>
  <c r="D4" i="13" s="1"/>
  <c r="B5" i="13"/>
  <c r="C27" i="11"/>
  <c r="E29" i="11"/>
  <c r="C19" i="11"/>
  <c r="C24" i="11" s="1"/>
  <c r="C23" i="11"/>
  <c r="E27" i="11" l="1"/>
  <c r="B6" i="13"/>
  <c r="C5" i="13"/>
  <c r="D5" i="13" s="1"/>
  <c r="E10" i="13"/>
  <c r="F9" i="13"/>
  <c r="G9" i="13" s="1"/>
  <c r="C22" i="11"/>
  <c r="D2" i="13" s="1"/>
  <c r="E11" i="13" l="1"/>
  <c r="F10" i="13"/>
  <c r="G10" i="13" s="1"/>
  <c r="C6" i="13"/>
  <c r="D6" i="13" s="1"/>
  <c r="B7" i="13"/>
  <c r="C25" i="11"/>
  <c r="E25" i="11" s="1"/>
  <c r="B8" i="13" l="1"/>
  <c r="C7" i="13"/>
  <c r="D7" i="13" s="1"/>
  <c r="E12" i="13"/>
  <c r="F11" i="13"/>
  <c r="G11" i="13" s="1"/>
  <c r="E13" i="13" l="1"/>
  <c r="F12" i="13"/>
  <c r="G12" i="13" s="1"/>
  <c r="C8" i="13"/>
  <c r="D8" i="13" s="1"/>
  <c r="B9" i="13"/>
  <c r="B10" i="13" l="1"/>
  <c r="C9" i="13"/>
  <c r="D9" i="13" s="1"/>
  <c r="E14" i="13"/>
  <c r="F13" i="13"/>
  <c r="G13" i="13" s="1"/>
  <c r="C10" i="13" l="1"/>
  <c r="D10" i="13" s="1"/>
  <c r="B11" i="13"/>
  <c r="E15" i="13"/>
  <c r="F14" i="13"/>
  <c r="G14" i="13" s="1"/>
  <c r="B12" i="13" l="1"/>
  <c r="C11" i="13"/>
  <c r="D11" i="13" s="1"/>
  <c r="E16" i="13"/>
  <c r="F15" i="13"/>
  <c r="G15" i="13" s="1"/>
  <c r="E17" i="13" l="1"/>
  <c r="F16" i="13"/>
  <c r="G16" i="13" s="1"/>
  <c r="C12" i="13"/>
  <c r="D12" i="13" s="1"/>
  <c r="B13" i="13"/>
  <c r="B14" i="13" l="1"/>
  <c r="C13" i="13"/>
  <c r="D13" i="13" s="1"/>
  <c r="E18" i="13"/>
  <c r="F17" i="13"/>
  <c r="G17" i="13" s="1"/>
  <c r="C14" i="13" l="1"/>
  <c r="D14" i="13" s="1"/>
  <c r="B15" i="13"/>
  <c r="E19" i="13"/>
  <c r="F18" i="13"/>
  <c r="G18" i="13" s="1"/>
  <c r="B16" i="13" l="1"/>
  <c r="C15" i="13"/>
  <c r="D15" i="13" s="1"/>
  <c r="E20" i="13"/>
  <c r="F19" i="13"/>
  <c r="G19" i="13" s="1"/>
  <c r="C16" i="13" l="1"/>
  <c r="D16" i="13" s="1"/>
  <c r="B17" i="13"/>
  <c r="E21" i="13"/>
  <c r="F20" i="13"/>
  <c r="G20" i="13" s="1"/>
  <c r="E22" i="13" l="1"/>
  <c r="F21" i="13"/>
  <c r="G21" i="13" s="1"/>
  <c r="B18" i="13"/>
  <c r="C17" i="13"/>
  <c r="D17" i="13" s="1"/>
  <c r="C18" i="13" l="1"/>
  <c r="D18" i="13" s="1"/>
  <c r="B19" i="13"/>
  <c r="E23" i="13"/>
  <c r="F22" i="13"/>
  <c r="G22" i="13" s="1"/>
  <c r="B20" i="13" l="1"/>
  <c r="C19" i="13"/>
  <c r="D19" i="13" s="1"/>
  <c r="F23" i="13"/>
  <c r="G23" i="13" s="1"/>
  <c r="E24" i="13"/>
  <c r="E25" i="13" l="1"/>
  <c r="F24" i="13"/>
  <c r="G24" i="13" s="1"/>
  <c r="C20" i="13"/>
  <c r="D20" i="13" s="1"/>
  <c r="B21" i="13"/>
  <c r="F25" i="13" l="1"/>
  <c r="G25" i="13" s="1"/>
  <c r="E26" i="13"/>
  <c r="B22" i="13"/>
  <c r="C21" i="13"/>
  <c r="D21" i="13" s="1"/>
  <c r="E27" i="13" l="1"/>
  <c r="F26" i="13"/>
  <c r="G26" i="13" s="1"/>
  <c r="B23" i="13"/>
  <c r="C22" i="13"/>
  <c r="D22" i="13" s="1"/>
  <c r="B24" i="13" l="1"/>
  <c r="C23" i="13"/>
  <c r="D23" i="13" s="1"/>
  <c r="F27" i="13"/>
  <c r="G27" i="13" s="1"/>
  <c r="E28" i="13"/>
  <c r="E29" i="13" l="1"/>
  <c r="F28" i="13"/>
  <c r="G28" i="13" s="1"/>
  <c r="B25" i="13"/>
  <c r="C24" i="13"/>
  <c r="D24" i="13" s="1"/>
  <c r="B26" i="13" l="1"/>
  <c r="C25" i="13"/>
  <c r="D25" i="13" s="1"/>
  <c r="F29" i="13"/>
  <c r="G29" i="13" s="1"/>
  <c r="E30" i="13"/>
  <c r="B27" i="13" l="1"/>
  <c r="C26" i="13"/>
  <c r="D26" i="13" s="1"/>
  <c r="E31" i="13"/>
  <c r="F30" i="13"/>
  <c r="G30" i="13" s="1"/>
  <c r="F31" i="13" l="1"/>
  <c r="G31" i="13" s="1"/>
  <c r="E32" i="13"/>
  <c r="B28" i="13"/>
  <c r="C27" i="13"/>
  <c r="D27" i="13" s="1"/>
  <c r="E33" i="13" l="1"/>
  <c r="F32" i="13"/>
  <c r="G32" i="13" s="1"/>
  <c r="B29" i="13"/>
  <c r="C28" i="13"/>
  <c r="D28" i="13" s="1"/>
  <c r="C29" i="13" l="1"/>
  <c r="D29" i="13" s="1"/>
  <c r="B30" i="13"/>
  <c r="F33" i="13"/>
  <c r="G33" i="13" s="1"/>
  <c r="E34" i="13"/>
  <c r="B31" i="13" l="1"/>
  <c r="C30" i="13"/>
  <c r="D30" i="13" s="1"/>
  <c r="E35" i="13"/>
  <c r="F34" i="13"/>
  <c r="G34" i="13" s="1"/>
  <c r="F35" i="13" l="1"/>
  <c r="G35" i="13" s="1"/>
  <c r="E36" i="13"/>
  <c r="B32" i="13"/>
  <c r="C31" i="13"/>
  <c r="D31" i="13" s="1"/>
  <c r="B33" i="13" l="1"/>
  <c r="C32" i="13"/>
  <c r="D32" i="13" s="1"/>
  <c r="E37" i="13"/>
  <c r="F36" i="13"/>
  <c r="G36" i="13" s="1"/>
  <c r="F37" i="13" l="1"/>
  <c r="G37" i="13" s="1"/>
  <c r="E38" i="13"/>
  <c r="C33" i="13"/>
  <c r="D33" i="13" s="1"/>
  <c r="B34" i="13"/>
  <c r="B35" i="13" l="1"/>
  <c r="C34" i="13"/>
  <c r="D34" i="13" s="1"/>
  <c r="E39" i="13"/>
  <c r="F38" i="13"/>
  <c r="G38" i="13" s="1"/>
  <c r="F39" i="13" l="1"/>
  <c r="G39" i="13" s="1"/>
  <c r="E40" i="13"/>
  <c r="B36" i="13"/>
  <c r="C35" i="13"/>
  <c r="D35" i="13" s="1"/>
  <c r="B37" i="13" l="1"/>
  <c r="C36" i="13"/>
  <c r="D36" i="13" s="1"/>
  <c r="E41" i="13"/>
  <c r="F40" i="13"/>
  <c r="G40" i="13" s="1"/>
  <c r="F41" i="13" l="1"/>
  <c r="G41" i="13" s="1"/>
  <c r="E42" i="13"/>
  <c r="C37" i="13"/>
  <c r="D37" i="13" s="1"/>
  <c r="B38" i="13"/>
  <c r="B39" i="13" l="1"/>
  <c r="C38" i="13"/>
  <c r="D38" i="13" s="1"/>
  <c r="E43" i="13"/>
  <c r="F42" i="13"/>
  <c r="G42" i="13" s="1"/>
  <c r="F43" i="13" l="1"/>
  <c r="G43" i="13" s="1"/>
  <c r="E44" i="13"/>
  <c r="B40" i="13"/>
  <c r="C39" i="13"/>
  <c r="D39" i="13" s="1"/>
  <c r="E45" i="13" l="1"/>
  <c r="F44" i="13"/>
  <c r="G44" i="13" s="1"/>
  <c r="B41" i="13"/>
  <c r="C40" i="13"/>
  <c r="D40" i="13" s="1"/>
  <c r="C41" i="13" l="1"/>
  <c r="D41" i="13" s="1"/>
  <c r="B42" i="13"/>
  <c r="F45" i="13"/>
  <c r="G45" i="13" s="1"/>
  <c r="E46" i="13"/>
  <c r="B43" i="13" l="1"/>
  <c r="C42" i="13"/>
  <c r="D42" i="13" s="1"/>
  <c r="E47" i="13"/>
  <c r="F46" i="13"/>
  <c r="G46" i="13" s="1"/>
  <c r="F47" i="13" l="1"/>
  <c r="G47" i="13" s="1"/>
  <c r="E48" i="13"/>
  <c r="B44" i="13"/>
  <c r="C43" i="13"/>
  <c r="D43" i="13" s="1"/>
  <c r="B45" i="13" l="1"/>
  <c r="C44" i="13"/>
  <c r="D44" i="13" s="1"/>
  <c r="E49" i="13"/>
  <c r="F48" i="13"/>
  <c r="G48" i="13" s="1"/>
  <c r="F49" i="13" l="1"/>
  <c r="G49" i="13" s="1"/>
  <c r="E50" i="13"/>
  <c r="C45" i="13"/>
  <c r="D45" i="13" s="1"/>
  <c r="B46" i="13"/>
  <c r="B47" i="13" l="1"/>
  <c r="C46" i="13"/>
  <c r="D46" i="13" s="1"/>
  <c r="E51" i="13"/>
  <c r="F50" i="13"/>
  <c r="G50" i="13" s="1"/>
  <c r="F51" i="13" l="1"/>
  <c r="G51" i="13" s="1"/>
  <c r="E52" i="13"/>
  <c r="B48" i="13"/>
  <c r="C47" i="13"/>
  <c r="D47" i="13" s="1"/>
  <c r="B49" i="13" l="1"/>
  <c r="C48" i="13"/>
  <c r="D48" i="13" s="1"/>
  <c r="E53" i="13"/>
  <c r="F52" i="13"/>
  <c r="G52" i="13" s="1"/>
  <c r="F53" i="13" l="1"/>
  <c r="G53" i="13" s="1"/>
  <c r="E54" i="13"/>
  <c r="C49" i="13"/>
  <c r="D49" i="13" s="1"/>
  <c r="B50" i="13"/>
  <c r="B51" i="13" l="1"/>
  <c r="C50" i="13"/>
  <c r="D50" i="13" s="1"/>
  <c r="E55" i="13"/>
  <c r="F54" i="13"/>
  <c r="G54" i="13" s="1"/>
  <c r="F55" i="13" l="1"/>
  <c r="G55" i="13" s="1"/>
  <c r="E56" i="13"/>
  <c r="B52" i="13"/>
  <c r="C51" i="13"/>
  <c r="D51" i="13" s="1"/>
  <c r="B53" i="13" l="1"/>
  <c r="C52" i="13"/>
  <c r="D52" i="13" s="1"/>
  <c r="E57" i="13"/>
  <c r="F56" i="13"/>
  <c r="G56" i="13" s="1"/>
  <c r="F57" i="13" l="1"/>
  <c r="G57" i="13" s="1"/>
  <c r="E58" i="13"/>
  <c r="C53" i="13"/>
  <c r="D53" i="13" s="1"/>
  <c r="B54" i="13"/>
  <c r="B55" i="13" l="1"/>
  <c r="C54" i="13"/>
  <c r="D54" i="13" s="1"/>
  <c r="E59" i="13"/>
  <c r="F58" i="13"/>
  <c r="G58" i="13" s="1"/>
  <c r="F59" i="13" l="1"/>
  <c r="G59" i="13" s="1"/>
  <c r="E60" i="13"/>
  <c r="B56" i="13"/>
  <c r="C55" i="13"/>
  <c r="D55" i="13" s="1"/>
  <c r="B57" i="13" l="1"/>
  <c r="C56" i="13"/>
  <c r="D56" i="13" s="1"/>
  <c r="E61" i="13"/>
  <c r="F60" i="13"/>
  <c r="G60" i="13" s="1"/>
  <c r="F61" i="13" l="1"/>
  <c r="G61" i="13" s="1"/>
  <c r="E62" i="13"/>
  <c r="C57" i="13"/>
  <c r="D57" i="13" s="1"/>
  <c r="B58" i="13"/>
  <c r="B59" i="13" l="1"/>
  <c r="C58" i="13"/>
  <c r="D58" i="13" s="1"/>
  <c r="E63" i="13"/>
  <c r="F62" i="13"/>
  <c r="G62" i="13" s="1"/>
  <c r="F63" i="13" l="1"/>
  <c r="G63" i="13" s="1"/>
  <c r="E64" i="13"/>
  <c r="B60" i="13"/>
  <c r="C59" i="13"/>
  <c r="D59" i="13" s="1"/>
  <c r="B61" i="13" l="1"/>
  <c r="C60" i="13"/>
  <c r="D60" i="13" s="1"/>
  <c r="E65" i="13"/>
  <c r="F64" i="13"/>
  <c r="G64" i="13" s="1"/>
  <c r="F65" i="13" l="1"/>
  <c r="G65" i="13" s="1"/>
  <c r="E66" i="13"/>
  <c r="C61" i="13"/>
  <c r="D61" i="13" s="1"/>
  <c r="B62" i="13"/>
  <c r="B63" i="13" l="1"/>
  <c r="C62" i="13"/>
  <c r="D62" i="13" s="1"/>
  <c r="E67" i="13"/>
  <c r="F66" i="13"/>
  <c r="G66" i="13" s="1"/>
  <c r="F67" i="13" l="1"/>
  <c r="G67" i="13" s="1"/>
  <c r="E68" i="13"/>
  <c r="B64" i="13"/>
  <c r="C63" i="13"/>
  <c r="D63" i="13" s="1"/>
  <c r="B65" i="13" l="1"/>
  <c r="C64" i="13"/>
  <c r="D64" i="13" s="1"/>
  <c r="E69" i="13"/>
  <c r="F68" i="13"/>
  <c r="G68" i="13" s="1"/>
  <c r="F69" i="13" l="1"/>
  <c r="G69" i="13" s="1"/>
  <c r="E70" i="13"/>
  <c r="C65" i="13"/>
  <c r="D65" i="13" s="1"/>
  <c r="B66" i="13"/>
  <c r="B67" i="13" l="1"/>
  <c r="C66" i="13"/>
  <c r="D66" i="13" s="1"/>
  <c r="E71" i="13"/>
  <c r="F70" i="13"/>
  <c r="G70" i="13" s="1"/>
  <c r="F71" i="13" l="1"/>
  <c r="G71" i="13" s="1"/>
  <c r="E72" i="13"/>
  <c r="B68" i="13"/>
  <c r="C67" i="13"/>
  <c r="D67" i="13" s="1"/>
  <c r="B69" i="13" l="1"/>
  <c r="C68" i="13"/>
  <c r="D68" i="13" s="1"/>
  <c r="E73" i="13"/>
  <c r="F72" i="13"/>
  <c r="G72" i="13" s="1"/>
  <c r="F73" i="13" l="1"/>
  <c r="G73" i="13" s="1"/>
  <c r="E74" i="13"/>
  <c r="C69" i="13"/>
  <c r="D69" i="13" s="1"/>
  <c r="B70" i="13"/>
  <c r="B71" i="13" l="1"/>
  <c r="C70" i="13"/>
  <c r="D70" i="13" s="1"/>
  <c r="E75" i="13"/>
  <c r="F74" i="13"/>
  <c r="G74" i="13" s="1"/>
  <c r="F75" i="13" l="1"/>
  <c r="G75" i="13" s="1"/>
  <c r="E76" i="13"/>
  <c r="E77" i="13" s="1"/>
  <c r="B72" i="13"/>
  <c r="C71" i="13"/>
  <c r="D71" i="13" s="1"/>
  <c r="F77" i="13" l="1"/>
  <c r="G77" i="13" s="1"/>
  <c r="E78" i="13"/>
  <c r="B73" i="13"/>
  <c r="C72" i="13"/>
  <c r="D72" i="13" s="1"/>
  <c r="F76" i="13"/>
  <c r="G76" i="13" s="1"/>
  <c r="F78" i="13" l="1"/>
  <c r="G78" i="13" s="1"/>
  <c r="E79" i="13"/>
  <c r="C73" i="13"/>
  <c r="D73" i="13" s="1"/>
  <c r="B74" i="13"/>
  <c r="F79" i="13" l="1"/>
  <c r="G79" i="13" s="1"/>
  <c r="E80" i="13"/>
  <c r="B75" i="13"/>
  <c r="C74" i="13"/>
  <c r="D74" i="13" s="1"/>
  <c r="F80" i="13" l="1"/>
  <c r="G80" i="13" s="1"/>
  <c r="E81" i="13"/>
  <c r="B76" i="13"/>
  <c r="B77" i="13" s="1"/>
  <c r="C75" i="13"/>
  <c r="D75" i="13" s="1"/>
  <c r="E82" i="13" l="1"/>
  <c r="F81" i="13"/>
  <c r="G81" i="13" s="1"/>
  <c r="C77" i="13"/>
  <c r="D77" i="13" s="1"/>
  <c r="B78" i="13"/>
  <c r="C76" i="13"/>
  <c r="D76" i="13" s="1"/>
  <c r="F82" i="13" l="1"/>
  <c r="G82" i="13" s="1"/>
  <c r="E83" i="13"/>
  <c r="B79" i="13"/>
  <c r="C78" i="13"/>
  <c r="D78" i="13" s="1"/>
  <c r="F83" i="13" l="1"/>
  <c r="G83" i="13" s="1"/>
  <c r="E84" i="13"/>
  <c r="B80" i="13"/>
  <c r="C79" i="13"/>
  <c r="D79" i="13" s="1"/>
  <c r="F84" i="13" l="1"/>
  <c r="G84" i="13" s="1"/>
  <c r="E85" i="13"/>
  <c r="B81" i="13"/>
  <c r="C80" i="13"/>
  <c r="D80" i="13" s="1"/>
  <c r="F85" i="13" l="1"/>
  <c r="G85" i="13" s="1"/>
  <c r="E86" i="13"/>
  <c r="B82" i="13"/>
  <c r="C81" i="13"/>
  <c r="D81" i="13" s="1"/>
  <c r="E87" i="13" l="1"/>
  <c r="F86" i="13"/>
  <c r="G86" i="13" s="1"/>
  <c r="B83" i="13"/>
  <c r="C82" i="13"/>
  <c r="D82" i="13" s="1"/>
  <c r="F87" i="13" l="1"/>
  <c r="G87" i="13" s="1"/>
  <c r="E88" i="13"/>
  <c r="B84" i="13"/>
  <c r="C83" i="13"/>
  <c r="D83" i="13" s="1"/>
  <c r="F88" i="13" l="1"/>
  <c r="G88" i="13" s="1"/>
  <c r="E89" i="13"/>
  <c r="B85" i="13"/>
  <c r="C84" i="13"/>
  <c r="D84" i="13" s="1"/>
  <c r="F89" i="13" l="1"/>
  <c r="G89" i="13" s="1"/>
  <c r="E90" i="13"/>
  <c r="B86" i="13"/>
  <c r="C85" i="13"/>
  <c r="D85" i="13" s="1"/>
  <c r="F90" i="13" l="1"/>
  <c r="G90" i="13" s="1"/>
  <c r="E91" i="13"/>
  <c r="C86" i="13"/>
  <c r="D86" i="13" s="1"/>
  <c r="B87" i="13"/>
  <c r="F91" i="13" l="1"/>
  <c r="G91" i="13" s="1"/>
  <c r="E92" i="13"/>
  <c r="B88" i="13"/>
  <c r="C87" i="13"/>
  <c r="D87" i="13" s="1"/>
  <c r="F92" i="13" l="1"/>
  <c r="G92" i="13" s="1"/>
  <c r="E93" i="13"/>
  <c r="B89" i="13"/>
  <c r="C88" i="13"/>
  <c r="D88" i="13" s="1"/>
  <c r="F93" i="13" l="1"/>
  <c r="G93" i="13" s="1"/>
  <c r="E94" i="13"/>
  <c r="B90" i="13"/>
  <c r="C89" i="13"/>
  <c r="D89" i="13" s="1"/>
  <c r="F94" i="13" l="1"/>
  <c r="G94" i="13" s="1"/>
  <c r="E95" i="13"/>
  <c r="B91" i="13"/>
  <c r="C90" i="13"/>
  <c r="D90" i="13" s="1"/>
  <c r="F95" i="13" l="1"/>
  <c r="G95" i="13" s="1"/>
  <c r="E96" i="13"/>
  <c r="C91" i="13"/>
  <c r="D91" i="13" s="1"/>
  <c r="B92" i="13"/>
  <c r="F96" i="13" l="1"/>
  <c r="G96" i="13" s="1"/>
  <c r="E97" i="13"/>
  <c r="C92" i="13"/>
  <c r="D92" i="13" s="1"/>
  <c r="B93" i="13"/>
  <c r="F97" i="13" l="1"/>
  <c r="G97" i="13" s="1"/>
  <c r="E98" i="13"/>
  <c r="B94" i="13"/>
  <c r="C93" i="13"/>
  <c r="D93" i="13" s="1"/>
  <c r="F98" i="13" l="1"/>
  <c r="G98" i="13" s="1"/>
  <c r="E99" i="13"/>
  <c r="B95" i="13"/>
  <c r="C94" i="13"/>
  <c r="D94" i="13" s="1"/>
  <c r="F99" i="13" l="1"/>
  <c r="G99" i="13" s="1"/>
  <c r="E100" i="13"/>
  <c r="B96" i="13"/>
  <c r="C95" i="13"/>
  <c r="D95" i="13" s="1"/>
  <c r="F100" i="13" l="1"/>
  <c r="G100" i="13" s="1"/>
  <c r="E101" i="13"/>
  <c r="B97" i="13"/>
  <c r="C96" i="13"/>
  <c r="D96" i="13" s="1"/>
  <c r="F101" i="13" l="1"/>
  <c r="G101" i="13" s="1"/>
  <c r="E102" i="13"/>
  <c r="B98" i="13"/>
  <c r="C97" i="13"/>
  <c r="D97" i="13" s="1"/>
  <c r="F102" i="13" l="1"/>
  <c r="G102" i="13" s="1"/>
  <c r="E103" i="13"/>
  <c r="B99" i="13"/>
  <c r="C98" i="13"/>
  <c r="D98" i="13" s="1"/>
  <c r="F103" i="13" l="1"/>
  <c r="G103" i="13" s="1"/>
  <c r="E104" i="13"/>
  <c r="B100" i="13"/>
  <c r="C99" i="13"/>
  <c r="D99" i="13" s="1"/>
  <c r="F104" i="13" l="1"/>
  <c r="G104" i="13" s="1"/>
  <c r="E105" i="13"/>
  <c r="B101" i="13"/>
  <c r="C100" i="13"/>
  <c r="D100" i="13" s="1"/>
  <c r="F105" i="13" l="1"/>
  <c r="G105" i="13" s="1"/>
  <c r="E106" i="13"/>
  <c r="B102" i="13"/>
  <c r="C101" i="13"/>
  <c r="D101" i="13" s="1"/>
  <c r="F106" i="13" l="1"/>
  <c r="G106" i="13" s="1"/>
  <c r="E107" i="13"/>
  <c r="B103" i="13"/>
  <c r="C102" i="13"/>
  <c r="D102" i="13" s="1"/>
  <c r="F107" i="13" l="1"/>
  <c r="G107" i="13" s="1"/>
  <c r="E108" i="13"/>
  <c r="B104" i="13"/>
  <c r="C103" i="13"/>
  <c r="D103" i="13" s="1"/>
  <c r="F108" i="13" l="1"/>
  <c r="G108" i="13" s="1"/>
  <c r="E109" i="13"/>
  <c r="B105" i="13"/>
  <c r="C104" i="13"/>
  <c r="D104" i="13" s="1"/>
  <c r="E110" i="13" l="1"/>
  <c r="F109" i="13"/>
  <c r="G109" i="13" s="1"/>
  <c r="C105" i="13"/>
  <c r="D105" i="13" s="1"/>
  <c r="B106" i="13"/>
  <c r="F110" i="13" l="1"/>
  <c r="G110" i="13" s="1"/>
  <c r="E111" i="13"/>
  <c r="B107" i="13"/>
  <c r="C106" i="13"/>
  <c r="D106" i="13" s="1"/>
  <c r="F111" i="13" l="1"/>
  <c r="G111" i="13" s="1"/>
  <c r="E112" i="13"/>
  <c r="C107" i="13"/>
  <c r="D107" i="13" s="1"/>
  <c r="B108" i="13"/>
  <c r="F112" i="13" l="1"/>
  <c r="G112" i="13" s="1"/>
  <c r="E113" i="13"/>
  <c r="C108" i="13"/>
  <c r="D108" i="13" s="1"/>
  <c r="B109" i="13"/>
  <c r="F113" i="13" l="1"/>
  <c r="G113" i="13" s="1"/>
  <c r="E114" i="13"/>
  <c r="C109" i="13"/>
  <c r="D109" i="13" s="1"/>
  <c r="B110" i="13"/>
  <c r="F114" i="13" l="1"/>
  <c r="G114" i="13" s="1"/>
  <c r="E115" i="13"/>
  <c r="C110" i="13"/>
  <c r="D110" i="13" s="1"/>
  <c r="B111" i="13"/>
  <c r="F115" i="13" l="1"/>
  <c r="G115" i="13" s="1"/>
  <c r="E116" i="13"/>
  <c r="B112" i="13"/>
  <c r="C111" i="13"/>
  <c r="D111" i="13" s="1"/>
  <c r="F116" i="13" l="1"/>
  <c r="G116" i="13" s="1"/>
  <c r="E117" i="13"/>
  <c r="E118" i="13" s="1"/>
  <c r="B113" i="13"/>
  <c r="C112" i="13"/>
  <c r="D112" i="13" s="1"/>
  <c r="F118" i="13" l="1"/>
  <c r="G118" i="13" s="1"/>
  <c r="E119" i="13"/>
  <c r="F117" i="13"/>
  <c r="G117" i="13" s="1"/>
  <c r="C113" i="13"/>
  <c r="D113" i="13" s="1"/>
  <c r="B114" i="13"/>
  <c r="F119" i="13" l="1"/>
  <c r="G119" i="13" s="1"/>
  <c r="E120" i="13"/>
  <c r="C114" i="13"/>
  <c r="D114" i="13" s="1"/>
  <c r="B115" i="13"/>
  <c r="F120" i="13" l="1"/>
  <c r="G120" i="13" s="1"/>
  <c r="E121" i="13"/>
  <c r="B116" i="13"/>
  <c r="C115" i="13"/>
  <c r="D115" i="13" s="1"/>
  <c r="F121" i="13" l="1"/>
  <c r="G121" i="13" s="1"/>
  <c r="E122" i="13"/>
  <c r="C116" i="13"/>
  <c r="D116" i="13" s="1"/>
  <c r="B117" i="13"/>
  <c r="E123" i="13" l="1"/>
  <c r="F122" i="13"/>
  <c r="G122" i="13" s="1"/>
  <c r="C117" i="13"/>
  <c r="D117" i="13" s="1"/>
  <c r="B118" i="13"/>
  <c r="F123" i="13" l="1"/>
  <c r="G123" i="13" s="1"/>
  <c r="E124" i="13"/>
  <c r="C118" i="13"/>
  <c r="D118" i="13" s="1"/>
  <c r="B119" i="13"/>
  <c r="F124" i="13" l="1"/>
  <c r="G124" i="13" s="1"/>
  <c r="E125" i="13"/>
  <c r="C119" i="13"/>
  <c r="D119" i="13" s="1"/>
  <c r="B120" i="13"/>
  <c r="F125" i="13" l="1"/>
  <c r="G125" i="13" s="1"/>
  <c r="E126" i="13"/>
  <c r="B121" i="13"/>
  <c r="C120" i="13"/>
  <c r="D120" i="13" s="1"/>
  <c r="F126" i="13" l="1"/>
  <c r="G126" i="13" s="1"/>
  <c r="E127" i="13"/>
  <c r="B122" i="13"/>
  <c r="C121" i="13"/>
  <c r="D121" i="13" s="1"/>
  <c r="F127" i="13" l="1"/>
  <c r="G127" i="13" s="1"/>
  <c r="E128" i="13"/>
  <c r="B123" i="13"/>
  <c r="C122" i="13"/>
  <c r="D122" i="13" s="1"/>
  <c r="F128" i="13" l="1"/>
  <c r="G128" i="13" s="1"/>
  <c r="E129" i="13"/>
  <c r="C123" i="13"/>
  <c r="D123" i="13" s="1"/>
  <c r="B124" i="13"/>
  <c r="F129" i="13" l="1"/>
  <c r="G129" i="13" s="1"/>
  <c r="E130" i="13"/>
  <c r="B125" i="13"/>
  <c r="C124" i="13"/>
  <c r="D124" i="13" s="1"/>
  <c r="F130" i="13" l="1"/>
  <c r="G130" i="13" s="1"/>
  <c r="E131" i="13"/>
  <c r="B126" i="13"/>
  <c r="C125" i="13"/>
  <c r="D125" i="13" s="1"/>
  <c r="F131" i="13" l="1"/>
  <c r="G131" i="13" s="1"/>
  <c r="E132" i="13"/>
  <c r="B127" i="13"/>
  <c r="C126" i="13"/>
  <c r="D126" i="13" s="1"/>
  <c r="F132" i="13" l="1"/>
  <c r="G132" i="13" s="1"/>
  <c r="E133" i="13"/>
  <c r="B128" i="13"/>
  <c r="C127" i="13"/>
  <c r="D127" i="13" s="1"/>
  <c r="F133" i="13" l="1"/>
  <c r="G133" i="13" s="1"/>
  <c r="E134" i="13"/>
  <c r="B129" i="13"/>
  <c r="C128" i="13"/>
  <c r="D128" i="13" s="1"/>
  <c r="F134" i="13" l="1"/>
  <c r="G134" i="13" s="1"/>
  <c r="E135" i="13"/>
  <c r="B130" i="13"/>
  <c r="C129" i="13"/>
  <c r="D129" i="13" s="1"/>
  <c r="F135" i="13" l="1"/>
  <c r="G135" i="13" s="1"/>
  <c r="E136" i="13"/>
  <c r="B131" i="13"/>
  <c r="C130" i="13"/>
  <c r="D130" i="13" s="1"/>
  <c r="F136" i="13" l="1"/>
  <c r="G136" i="13" s="1"/>
  <c r="E137" i="13"/>
  <c r="C131" i="13"/>
  <c r="D131" i="13" s="1"/>
  <c r="B132" i="13"/>
  <c r="F137" i="13" l="1"/>
  <c r="G137" i="13" s="1"/>
  <c r="E138" i="13"/>
  <c r="C132" i="13"/>
  <c r="D132" i="13" s="1"/>
  <c r="B133" i="13"/>
  <c r="F138" i="13" l="1"/>
  <c r="G138" i="13" s="1"/>
  <c r="E139" i="13"/>
  <c r="B134" i="13"/>
  <c r="C133" i="13"/>
  <c r="D133" i="13" s="1"/>
  <c r="F139" i="13" l="1"/>
  <c r="G139" i="13" s="1"/>
  <c r="E140" i="13"/>
  <c r="B135" i="13"/>
  <c r="C134" i="13"/>
  <c r="D134" i="13" s="1"/>
  <c r="F140" i="13" l="1"/>
  <c r="G140" i="13" s="1"/>
  <c r="E141" i="13"/>
  <c r="B136" i="13"/>
  <c r="C135" i="13"/>
  <c r="D135" i="13" s="1"/>
  <c r="F141" i="13" l="1"/>
  <c r="G141" i="13" s="1"/>
  <c r="E142" i="13"/>
  <c r="B137" i="13"/>
  <c r="C136" i="13"/>
  <c r="D136" i="13" s="1"/>
  <c r="F142" i="13" l="1"/>
  <c r="G142" i="13" s="1"/>
  <c r="E143" i="13"/>
  <c r="B138" i="13"/>
  <c r="C137" i="13"/>
  <c r="D137" i="13" s="1"/>
  <c r="F143" i="13" l="1"/>
  <c r="G143" i="13" s="1"/>
  <c r="E144" i="13"/>
  <c r="B139" i="13"/>
  <c r="C138" i="13"/>
  <c r="D138" i="13" s="1"/>
  <c r="F144" i="13" l="1"/>
  <c r="G144" i="13" s="1"/>
  <c r="E145" i="13"/>
  <c r="B140" i="13"/>
  <c r="C139" i="13"/>
  <c r="D139" i="13" s="1"/>
  <c r="F145" i="13" l="1"/>
  <c r="G145" i="13" s="1"/>
  <c r="E146" i="13"/>
  <c r="B141" i="13"/>
  <c r="C140" i="13"/>
  <c r="D140" i="13" s="1"/>
  <c r="F146" i="13" l="1"/>
  <c r="G146" i="13"/>
  <c r="E147" i="13"/>
  <c r="B142" i="13"/>
  <c r="C141" i="13"/>
  <c r="D141" i="13" s="1"/>
  <c r="F147" i="13" l="1"/>
  <c r="G147" i="13" s="1"/>
  <c r="E148" i="13"/>
  <c r="B143" i="13"/>
  <c r="C142" i="13"/>
  <c r="D142" i="13" s="1"/>
  <c r="F148" i="13" l="1"/>
  <c r="G148" i="13" s="1"/>
  <c r="E149" i="13"/>
  <c r="B144" i="13"/>
  <c r="C143" i="13"/>
  <c r="D143" i="13" s="1"/>
  <c r="F149" i="13" l="1"/>
  <c r="E150" i="13"/>
  <c r="G149" i="13"/>
  <c r="B145" i="13"/>
  <c r="C144" i="13"/>
  <c r="D144" i="13" s="1"/>
  <c r="F150" i="13" l="1"/>
  <c r="G150" i="13" s="1"/>
  <c r="E151" i="13"/>
  <c r="B146" i="13"/>
  <c r="C145" i="13"/>
  <c r="D145" i="13" s="1"/>
  <c r="F151" i="13" l="1"/>
  <c r="G151" i="13" s="1"/>
  <c r="E152" i="13"/>
  <c r="B147" i="13"/>
  <c r="C146" i="13"/>
  <c r="D146" i="13" s="1"/>
  <c r="F152" i="13" l="1"/>
  <c r="G152" i="13" s="1"/>
  <c r="E153" i="13"/>
  <c r="B148" i="13"/>
  <c r="C147" i="13"/>
  <c r="D147" i="13"/>
  <c r="F153" i="13" l="1"/>
  <c r="G153" i="13" s="1"/>
  <c r="E154" i="13"/>
  <c r="B149" i="13"/>
  <c r="C148" i="13"/>
  <c r="D148" i="13" s="1"/>
  <c r="F154" i="13" l="1"/>
  <c r="G154" i="13" s="1"/>
  <c r="E155" i="13"/>
  <c r="B150" i="13"/>
  <c r="C149" i="13"/>
  <c r="D149" i="13" s="1"/>
  <c r="F155" i="13" l="1"/>
  <c r="G155" i="13" s="1"/>
  <c r="E156" i="13"/>
  <c r="B151" i="13"/>
  <c r="C150" i="13"/>
  <c r="D150" i="13" s="1"/>
  <c r="F156" i="13" l="1"/>
  <c r="G156" i="13" s="1"/>
  <c r="E157" i="13"/>
  <c r="B152" i="13"/>
  <c r="C151" i="13"/>
  <c r="D151" i="13" s="1"/>
  <c r="F157" i="13" l="1"/>
  <c r="G157" i="13"/>
  <c r="E158" i="13"/>
  <c r="B153" i="13"/>
  <c r="C152" i="13"/>
  <c r="D152" i="13" s="1"/>
  <c r="F158" i="13" l="1"/>
  <c r="G158" i="13" s="1"/>
  <c r="E159" i="13"/>
  <c r="B154" i="13"/>
  <c r="C153" i="13"/>
  <c r="D153" i="13" s="1"/>
  <c r="F159" i="13" l="1"/>
  <c r="G159" i="13"/>
  <c r="E160" i="13"/>
  <c r="B155" i="13"/>
  <c r="C154" i="13"/>
  <c r="D154" i="13" s="1"/>
  <c r="F160" i="13" l="1"/>
  <c r="G160" i="13"/>
  <c r="E161" i="13"/>
  <c r="B156" i="13"/>
  <c r="C155" i="13"/>
  <c r="D155" i="13" s="1"/>
  <c r="F161" i="13" l="1"/>
  <c r="G161" i="13" s="1"/>
  <c r="E162" i="13"/>
  <c r="C156" i="13"/>
  <c r="D156" i="13" s="1"/>
  <c r="B157" i="13"/>
  <c r="F162" i="13" l="1"/>
  <c r="G162" i="13" s="1"/>
  <c r="E163" i="13"/>
  <c r="B158" i="13"/>
  <c r="C157" i="13"/>
  <c r="D157" i="13" s="1"/>
  <c r="F163" i="13" l="1"/>
  <c r="G163" i="13" s="1"/>
  <c r="E164" i="13"/>
  <c r="C158" i="13"/>
  <c r="D158" i="13" s="1"/>
  <c r="B159" i="13"/>
  <c r="E165" i="13" l="1"/>
  <c r="F164" i="13"/>
  <c r="G164" i="13" s="1"/>
  <c r="B160" i="13"/>
  <c r="C159" i="13"/>
  <c r="D159" i="13" s="1"/>
  <c r="F165" i="13" l="1"/>
  <c r="G165" i="13" s="1"/>
  <c r="E166" i="13"/>
  <c r="C160" i="13"/>
  <c r="D160" i="13" s="1"/>
  <c r="B161" i="13"/>
  <c r="E167" i="13" l="1"/>
  <c r="F166" i="13"/>
  <c r="G166" i="13" s="1"/>
  <c r="B162" i="13"/>
  <c r="C161" i="13"/>
  <c r="D161" i="13" s="1"/>
  <c r="F167" i="13" l="1"/>
  <c r="G167" i="13" s="1"/>
  <c r="E168" i="13"/>
  <c r="C162" i="13"/>
  <c r="D162" i="13" s="1"/>
  <c r="B163" i="13"/>
  <c r="E169" i="13" l="1"/>
  <c r="F168" i="13"/>
  <c r="G168" i="13" s="1"/>
  <c r="B164" i="13"/>
  <c r="C163" i="13"/>
  <c r="D163" i="13" s="1"/>
  <c r="F169" i="13" l="1"/>
  <c r="G169" i="13" s="1"/>
  <c r="E170" i="13"/>
  <c r="C164" i="13"/>
  <c r="D164" i="13" s="1"/>
  <c r="B165" i="13"/>
  <c r="E171" i="13" l="1"/>
  <c r="F170" i="13"/>
  <c r="G170" i="13" s="1"/>
  <c r="B166" i="13"/>
  <c r="C165" i="13"/>
  <c r="D165" i="13" s="1"/>
  <c r="F171" i="13" l="1"/>
  <c r="G171" i="13" s="1"/>
  <c r="E172" i="13"/>
  <c r="B167" i="13"/>
  <c r="C166" i="13"/>
  <c r="D166" i="13" s="1"/>
  <c r="F172" i="13" l="1"/>
  <c r="G172" i="13" s="1"/>
  <c r="E173" i="13"/>
  <c r="C167" i="13"/>
  <c r="D167" i="13" s="1"/>
  <c r="B168" i="13"/>
  <c r="F173" i="13" l="1"/>
  <c r="G173" i="13" s="1"/>
  <c r="E174" i="13"/>
  <c r="B169" i="13"/>
  <c r="C168" i="13"/>
  <c r="D168" i="13" s="1"/>
  <c r="F174" i="13" l="1"/>
  <c r="G174" i="13" s="1"/>
  <c r="E175" i="13"/>
  <c r="B170" i="13"/>
  <c r="C169" i="13"/>
  <c r="D169" i="13" s="1"/>
  <c r="F175" i="13" l="1"/>
  <c r="G175" i="13" s="1"/>
  <c r="E176" i="13"/>
  <c r="B171" i="13"/>
  <c r="C170" i="13"/>
  <c r="D170" i="13" s="1"/>
  <c r="E177" i="13" l="1"/>
  <c r="F176" i="13"/>
  <c r="G176" i="13" s="1"/>
  <c r="B172" i="13"/>
  <c r="C171" i="13"/>
  <c r="D171" i="13" s="1"/>
  <c r="F177" i="13" l="1"/>
  <c r="G177" i="13" s="1"/>
  <c r="E178" i="13"/>
  <c r="C172" i="13"/>
  <c r="D172" i="13" s="1"/>
  <c r="B173" i="13"/>
  <c r="E179" i="13" l="1"/>
  <c r="F178" i="13"/>
  <c r="G178" i="13" s="1"/>
  <c r="B174" i="13"/>
  <c r="C173" i="13"/>
  <c r="D173" i="13" s="1"/>
  <c r="F179" i="13" l="1"/>
  <c r="G179" i="13" s="1"/>
  <c r="E180" i="13"/>
  <c r="C174" i="13"/>
  <c r="D174" i="13" s="1"/>
  <c r="B175" i="13"/>
  <c r="E181" i="13" l="1"/>
  <c r="F180" i="13"/>
  <c r="G180" i="13" s="1"/>
  <c r="B176" i="13"/>
  <c r="C175" i="13"/>
  <c r="D175" i="13" s="1"/>
  <c r="F181" i="13" l="1"/>
  <c r="G181" i="13" s="1"/>
  <c r="E182" i="13"/>
  <c r="C176" i="13"/>
  <c r="D176" i="13" s="1"/>
  <c r="B177" i="13"/>
  <c r="E183" i="13" l="1"/>
  <c r="F182" i="13"/>
  <c r="G182" i="13" s="1"/>
  <c r="B178" i="13"/>
  <c r="C177" i="13"/>
  <c r="D177" i="13" s="1"/>
  <c r="F183" i="13" l="1"/>
  <c r="G183" i="13" s="1"/>
  <c r="E184" i="13"/>
  <c r="B179" i="13"/>
  <c r="C178" i="13"/>
  <c r="D178" i="13" s="1"/>
  <c r="F184" i="13" l="1"/>
  <c r="G184" i="13" s="1"/>
  <c r="E185" i="13"/>
  <c r="B180" i="13"/>
  <c r="C179" i="13"/>
  <c r="D179" i="13" s="1"/>
  <c r="F185" i="13" l="1"/>
  <c r="G185" i="13" s="1"/>
  <c r="E186" i="13"/>
  <c r="B181" i="13"/>
  <c r="C180" i="13"/>
  <c r="D180" i="13" s="1"/>
  <c r="E187" i="13" l="1"/>
  <c r="F186" i="13"/>
  <c r="G186" i="13" s="1"/>
  <c r="B182" i="13"/>
  <c r="C181" i="13"/>
  <c r="D181" i="13" s="1"/>
  <c r="F187" i="13" l="1"/>
  <c r="G187" i="13" s="1"/>
  <c r="E188" i="13"/>
  <c r="C182" i="13"/>
  <c r="D182" i="13" s="1"/>
  <c r="B183" i="13"/>
  <c r="E189" i="13" l="1"/>
  <c r="F188" i="13"/>
  <c r="G188" i="13" s="1"/>
  <c r="B184" i="13"/>
  <c r="C183" i="13"/>
  <c r="D183" i="13" s="1"/>
  <c r="F189" i="13" l="1"/>
  <c r="G189" i="13"/>
  <c r="E190" i="13"/>
  <c r="B185" i="13"/>
  <c r="C184" i="13"/>
  <c r="D184" i="13" s="1"/>
  <c r="F190" i="13" l="1"/>
  <c r="G190" i="13" s="1"/>
  <c r="E191" i="13"/>
  <c r="B186" i="13"/>
  <c r="C185" i="13"/>
  <c r="D185" i="13" s="1"/>
  <c r="F191" i="13" l="1"/>
  <c r="G191" i="13" s="1"/>
  <c r="E192" i="13"/>
  <c r="C186" i="13"/>
  <c r="D186" i="13" s="1"/>
  <c r="B187" i="13"/>
  <c r="F192" i="13" l="1"/>
  <c r="G192" i="13" s="1"/>
  <c r="E193" i="13"/>
  <c r="B188" i="13"/>
  <c r="C187" i="13"/>
  <c r="D187" i="13" s="1"/>
  <c r="F193" i="13" l="1"/>
  <c r="E194" i="13"/>
  <c r="G193" i="13"/>
  <c r="B189" i="13"/>
  <c r="C188" i="13"/>
  <c r="D188" i="13" s="1"/>
  <c r="E195" i="13" l="1"/>
  <c r="F194" i="13"/>
  <c r="G194" i="13" s="1"/>
  <c r="B190" i="13"/>
  <c r="C189" i="13"/>
  <c r="D189" i="13" s="1"/>
  <c r="F195" i="13" l="1"/>
  <c r="G195" i="13" s="1"/>
  <c r="E196" i="13"/>
  <c r="C190" i="13"/>
  <c r="D190" i="13" s="1"/>
  <c r="B191" i="13"/>
  <c r="E197" i="13" l="1"/>
  <c r="F196" i="13"/>
  <c r="G196" i="13" s="1"/>
  <c r="B192" i="13"/>
  <c r="C191" i="13"/>
  <c r="D191" i="13" s="1"/>
  <c r="F197" i="13" l="1"/>
  <c r="G197" i="13" s="1"/>
  <c r="E198" i="13"/>
  <c r="B193" i="13"/>
  <c r="C192" i="13"/>
  <c r="D192" i="13" s="1"/>
  <c r="E199" i="13" l="1"/>
  <c r="F198" i="13"/>
  <c r="G198" i="13" s="1"/>
  <c r="C193" i="13"/>
  <c r="D193" i="13" s="1"/>
  <c r="B194" i="13"/>
  <c r="F199" i="13" l="1"/>
  <c r="G199" i="13" s="1"/>
  <c r="E200" i="13"/>
  <c r="C194" i="13"/>
  <c r="D194" i="13" s="1"/>
  <c r="B195" i="13"/>
  <c r="E201" i="13" l="1"/>
  <c r="F200" i="13"/>
  <c r="G200" i="13" s="1"/>
  <c r="C195" i="13"/>
  <c r="D195" i="13" s="1"/>
  <c r="B196" i="13"/>
  <c r="F201" i="13" l="1"/>
  <c r="E202" i="13"/>
  <c r="G201" i="13"/>
  <c r="B197" i="13"/>
  <c r="C196" i="13"/>
  <c r="D196" i="13" s="1"/>
  <c r="E203" i="13" l="1"/>
  <c r="F202" i="13"/>
  <c r="G202" i="13" s="1"/>
  <c r="B198" i="13"/>
  <c r="C197" i="13"/>
  <c r="D197" i="13" s="1"/>
  <c r="F203" i="13" l="1"/>
  <c r="G203" i="13" s="1"/>
  <c r="E204" i="13"/>
  <c r="B199" i="13"/>
  <c r="C198" i="13"/>
  <c r="D198" i="13" s="1"/>
  <c r="E205" i="13" l="1"/>
  <c r="F204" i="13"/>
  <c r="G204" i="13" s="1"/>
  <c r="C199" i="13"/>
  <c r="D199" i="13" s="1"/>
  <c r="B200" i="13"/>
  <c r="F205" i="13" l="1"/>
  <c r="G205" i="13" s="1"/>
  <c r="E206" i="13"/>
  <c r="B201" i="13"/>
  <c r="C200" i="13"/>
  <c r="D200" i="13" s="1"/>
  <c r="E207" i="13" l="1"/>
  <c r="F206" i="13"/>
  <c r="G206" i="13" s="1"/>
  <c r="B202" i="13"/>
  <c r="C201" i="13"/>
  <c r="D201" i="13" s="1"/>
  <c r="F207" i="13" l="1"/>
  <c r="G207" i="13" s="1"/>
  <c r="E208" i="13"/>
  <c r="C202" i="13"/>
  <c r="D202" i="13" s="1"/>
  <c r="B203" i="13"/>
  <c r="E209" i="13" l="1"/>
  <c r="F208" i="13"/>
  <c r="G208" i="13" s="1"/>
  <c r="C203" i="13"/>
  <c r="D203" i="13" s="1"/>
  <c r="B204" i="13"/>
  <c r="F209" i="13" l="1"/>
  <c r="G209" i="13" s="1"/>
  <c r="E210" i="13"/>
  <c r="B205" i="13"/>
  <c r="C204" i="13"/>
  <c r="D204" i="13" s="1"/>
  <c r="E211" i="13" l="1"/>
  <c r="F210" i="13"/>
  <c r="G210" i="13" s="1"/>
  <c r="B206" i="13"/>
  <c r="C205" i="13"/>
  <c r="D205" i="13" s="1"/>
  <c r="F211" i="13" l="1"/>
  <c r="G211" i="13" s="1"/>
  <c r="E212" i="13"/>
  <c r="C206" i="13"/>
  <c r="D206" i="13" s="1"/>
  <c r="B207" i="13"/>
  <c r="F212" i="13" l="1"/>
  <c r="G212" i="13" s="1"/>
  <c r="E213" i="13"/>
  <c r="C207" i="13"/>
  <c r="D207" i="13" s="1"/>
  <c r="B208" i="13"/>
  <c r="F213" i="13" l="1"/>
  <c r="G213" i="13" s="1"/>
  <c r="E214" i="13"/>
  <c r="B209" i="13"/>
  <c r="C208" i="13"/>
  <c r="D208" i="13" s="1"/>
  <c r="F214" i="13" l="1"/>
  <c r="G214" i="13" s="1"/>
  <c r="E215" i="13"/>
  <c r="B210" i="13"/>
  <c r="C209" i="13"/>
  <c r="D209" i="13" s="1"/>
  <c r="F215" i="13" l="1"/>
  <c r="G215" i="13" s="1"/>
  <c r="E216" i="13"/>
  <c r="C210" i="13"/>
  <c r="D210" i="13" s="1"/>
  <c r="B211" i="13"/>
  <c r="F216" i="13" l="1"/>
  <c r="G216" i="13" s="1"/>
  <c r="E217" i="13"/>
  <c r="B212" i="13"/>
  <c r="C211" i="13"/>
  <c r="D211" i="13" s="1"/>
  <c r="F217" i="13" l="1"/>
  <c r="E218" i="13"/>
  <c r="G217" i="13"/>
  <c r="B213" i="13"/>
  <c r="C212" i="13"/>
  <c r="D212" i="13" s="1"/>
  <c r="F218" i="13" l="1"/>
  <c r="G218" i="13" s="1"/>
  <c r="E219" i="13"/>
  <c r="B214" i="13"/>
  <c r="C213" i="13"/>
  <c r="D213" i="13" s="1"/>
  <c r="F219" i="13" l="1"/>
  <c r="G219" i="13" s="1"/>
  <c r="E220" i="13"/>
  <c r="B215" i="13"/>
  <c r="C214" i="13"/>
  <c r="D214" i="13" s="1"/>
  <c r="F220" i="13" l="1"/>
  <c r="G220" i="13" s="1"/>
  <c r="E221" i="13"/>
  <c r="C215" i="13"/>
  <c r="D215" i="13" s="1"/>
  <c r="B216" i="13"/>
  <c r="F221" i="13" l="1"/>
  <c r="G221" i="13" s="1"/>
  <c r="E222" i="13"/>
  <c r="B217" i="13"/>
  <c r="C216" i="13"/>
  <c r="D216" i="13" s="1"/>
  <c r="F222" i="13" l="1"/>
  <c r="G222" i="13" s="1"/>
  <c r="E223" i="13"/>
  <c r="C217" i="13"/>
  <c r="D217" i="13" s="1"/>
  <c r="B218" i="13"/>
  <c r="F223" i="13" l="1"/>
  <c r="G223" i="13" s="1"/>
  <c r="E224" i="13"/>
  <c r="B219" i="13"/>
  <c r="C218" i="13"/>
  <c r="D218" i="13" s="1"/>
  <c r="F224" i="13" l="1"/>
  <c r="G224" i="13" s="1"/>
  <c r="E225" i="13"/>
  <c r="B220" i="13"/>
  <c r="C219" i="13"/>
  <c r="D219" i="13" s="1"/>
  <c r="F225" i="13" l="1"/>
  <c r="G225" i="13" s="1"/>
  <c r="E226" i="13"/>
  <c r="C220" i="13"/>
  <c r="D220" i="13" s="1"/>
  <c r="B221" i="13"/>
  <c r="F226" i="13" l="1"/>
  <c r="G226" i="13" s="1"/>
  <c r="E227" i="13"/>
  <c r="B222" i="13"/>
  <c r="C221" i="13"/>
  <c r="D221" i="13" s="1"/>
  <c r="F227" i="13" l="1"/>
  <c r="G227" i="13" s="1"/>
  <c r="E228" i="13"/>
  <c r="C222" i="13"/>
  <c r="D222" i="13" s="1"/>
  <c r="B223" i="13"/>
  <c r="F228" i="13" l="1"/>
  <c r="G228" i="13" s="1"/>
  <c r="E229" i="13"/>
  <c r="B224" i="13"/>
  <c r="C223" i="13"/>
  <c r="D223" i="13" s="1"/>
  <c r="F229" i="13" l="1"/>
  <c r="G229" i="13" s="1"/>
  <c r="E230" i="13"/>
  <c r="F230" i="13" s="1"/>
  <c r="G230" i="13" s="1"/>
  <c r="B225" i="13"/>
  <c r="C224" i="13"/>
  <c r="D224" i="13" s="1"/>
  <c r="D35" i="11" l="1"/>
  <c r="D26" i="11"/>
  <c r="B226" i="13"/>
  <c r="C225" i="13"/>
  <c r="D225" i="13" s="1"/>
  <c r="D31" i="11" l="1"/>
  <c r="D34" i="11" s="1"/>
  <c r="D30" i="11"/>
  <c r="B227" i="13"/>
  <c r="C226" i="13"/>
  <c r="D226" i="13" s="1"/>
  <c r="B228" i="13" l="1"/>
  <c r="C227" i="13"/>
  <c r="D227" i="13" s="1"/>
  <c r="C228" i="13" l="1"/>
  <c r="D228" i="13" s="1"/>
  <c r="B229" i="13"/>
  <c r="B230" i="13" l="1"/>
  <c r="C230" i="13" s="1"/>
  <c r="D230" i="13" s="1"/>
  <c r="C26" i="11" s="1"/>
  <c r="C229" i="13"/>
  <c r="D229" i="13" s="1"/>
  <c r="E26" i="11" l="1"/>
  <c r="C30" i="11"/>
  <c r="E30" i="11" s="1"/>
  <c r="C31" i="11"/>
  <c r="C35" i="11"/>
  <c r="E35" i="11" s="1"/>
  <c r="C34" i="11" l="1"/>
  <c r="E34" i="11" s="1"/>
  <c r="E31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Autore</author>
  </authors>
  <commentList>
    <comment ref="A5" authorId="0" shapeId="0" xr:uid="{023ACC59-BA31-4670-979D-E149822E18B1}">
      <text>
        <r>
          <rPr>
            <b/>
            <sz val="9"/>
            <color indexed="81"/>
            <rFont val="Tahoma"/>
            <charset val="1"/>
          </rPr>
          <t xml:space="preserve">Inseirire la data di acquisto
</t>
        </r>
      </text>
    </comment>
    <comment ref="A6" authorId="0" shapeId="0" xr:uid="{0E7BEA1D-EDE6-402D-949B-931D2305AB6E}">
      <text>
        <r>
          <rPr>
            <b/>
            <sz val="9"/>
            <color indexed="81"/>
            <rFont val="Tahoma"/>
            <charset val="1"/>
          </rPr>
          <t xml:space="preserve">Inserire la data di scadenza del titolo
</t>
        </r>
      </text>
    </comment>
    <comment ref="A7" authorId="0" shapeId="0" xr:uid="{0D809955-46E8-4BC8-B230-260536ACD2D9}">
      <text>
        <r>
          <rPr>
            <b/>
            <sz val="9"/>
            <color indexed="81"/>
            <rFont val="Tahoma"/>
            <charset val="1"/>
          </rPr>
          <t>Inserire la quantità investita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8" authorId="0" shapeId="0" xr:uid="{B1FF1450-1991-426E-AE2E-1CA5B36EA1C8}">
      <text>
        <r>
          <rPr>
            <b/>
            <sz val="9"/>
            <color indexed="81"/>
            <rFont val="Tahoma"/>
            <charset val="1"/>
          </rPr>
          <t xml:space="preserve">Scegliere la percentuale di ritenuta fiscale
</t>
        </r>
      </text>
    </comment>
    <comment ref="A9" authorId="0" shapeId="0" xr:uid="{150AEBA1-30F8-4355-9A94-E9AFED5E20FA}">
      <text>
        <r>
          <rPr>
            <b/>
            <sz val="9"/>
            <color indexed="81"/>
            <rFont val="Tahoma"/>
            <charset val="1"/>
          </rPr>
          <t>Inserire il prezzo lordo di acquisto</t>
        </r>
      </text>
    </comment>
    <comment ref="A10" authorId="0" shapeId="0" xr:uid="{5B4315F0-2824-4037-8C7B-D29BD03F7002}">
      <text>
        <r>
          <rPr>
            <b/>
            <sz val="9"/>
            <color indexed="81"/>
            <rFont val="Tahoma"/>
            <charset val="1"/>
          </rPr>
          <t>Inserire il prezzo lordo di vendita</t>
        </r>
      </text>
    </comment>
    <comment ref="A13" authorId="0" shapeId="0" xr:uid="{6DF1D3E0-FBDA-47BF-8575-EAC3E4B8BE39}">
      <text>
        <r>
          <rPr>
            <b/>
            <sz val="9"/>
            <color indexed="81"/>
            <rFont val="Tahoma"/>
            <charset val="1"/>
          </rPr>
          <t>Inserire il numero di cedole</t>
        </r>
      </text>
    </comment>
    <comment ref="A14" authorId="0" shapeId="0" xr:uid="{7535BA3B-A91A-48CF-9536-D629DBB8DA8E}">
      <text>
        <r>
          <rPr>
            <b/>
            <sz val="9"/>
            <color indexed="81"/>
            <rFont val="Tahoma"/>
            <charset val="1"/>
          </rPr>
          <t xml:space="preserve">Inserire la percentuale lorda degli interessi del titolo
</t>
        </r>
      </text>
    </comment>
    <comment ref="A20" authorId="0" shapeId="0" xr:uid="{5BDFB9DC-3CCA-4C02-89D6-376EB24997FF}">
      <text>
        <r>
          <rPr>
            <b/>
            <sz val="9"/>
            <color indexed="81"/>
            <rFont val="Tahoma"/>
            <charset val="1"/>
          </rPr>
          <t>Inserire in euro le commissioni di acquisto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<sst xmlns="http://schemas.openxmlformats.org/spreadsheetml/2006/main" count="51" uniqueCount="47">
  <si>
    <t>Titolo 1</t>
  </si>
  <si>
    <t>Titolo 2</t>
  </si>
  <si>
    <t>RITENUTA FISCALE</t>
  </si>
  <si>
    <t>Semestrale</t>
  </si>
  <si>
    <t>Data
Flusso Capitale</t>
  </si>
  <si>
    <t>Cedola
Netta</t>
  </si>
  <si>
    <t>Flusso Capitale</t>
  </si>
  <si>
    <t>INTERESSI</t>
  </si>
  <si>
    <t>RATEO LORDO PERCENTUALE</t>
  </si>
  <si>
    <t>RATEO NETTO PERCENTUALE</t>
  </si>
  <si>
    <t>RATEO NETTO MATURATO</t>
  </si>
  <si>
    <t>RENDIMENTO CON TIR.X</t>
  </si>
  <si>
    <t>RITENUTE</t>
  </si>
  <si>
    <t>RATEO LORDO MATURATO</t>
  </si>
  <si>
    <t>DATA ULTIMA CEDOLA</t>
  </si>
  <si>
    <t>DATA PROSSIMA CEDOLA</t>
  </si>
  <si>
    <t>PREZZO DI RIMBORSO NETTO</t>
  </si>
  <si>
    <t xml:space="preserve">Periodicità </t>
  </si>
  <si>
    <t xml:space="preserve">Annuale </t>
  </si>
  <si>
    <t>Titoli di Stato della Comunità Europea ed equiparati</t>
  </si>
  <si>
    <t>Tassazione</t>
  </si>
  <si>
    <t>RIMBORSO LORDO</t>
  </si>
  <si>
    <t>TOTALE GUADAGNO NETTO</t>
  </si>
  <si>
    <t>TOTALE RIMBORSO</t>
  </si>
  <si>
    <t xml:space="preserve">TOTALE INVESTITO   </t>
  </si>
  <si>
    <t>RIMBORSO CAPITALE INVESTITO</t>
  </si>
  <si>
    <t>CAPITALE  INVESTITO</t>
  </si>
  <si>
    <t>DURATA DA DATA DI ACQUISTO</t>
  </si>
  <si>
    <t>Variazione</t>
  </si>
  <si>
    <t>Descrizione</t>
  </si>
  <si>
    <t>DATA DI ACQUISTO</t>
  </si>
  <si>
    <t>DATA RIMBORSO</t>
  </si>
  <si>
    <t>QUANTITA' INVESTITA</t>
  </si>
  <si>
    <t>PREZZO LORDO ACQUISTO</t>
  </si>
  <si>
    <t>PREZZO DI RIMBORSO LORDO</t>
  </si>
  <si>
    <t>NUM.CEDOLE ANNUALI</t>
  </si>
  <si>
    <t>TASSO LORDO INTERESSE</t>
  </si>
  <si>
    <t>TASSO NOMINALE NETTO</t>
  </si>
  <si>
    <t>RENDIMENTO MEDIO</t>
  </si>
  <si>
    <t>Tip.di investimento</t>
  </si>
  <si>
    <t>COMMISSIONI INVESTIMENTO</t>
  </si>
  <si>
    <t>Obblig. emesse da Società quotate nuova tass.</t>
  </si>
  <si>
    <t>DURATA RESIDUA AL</t>
  </si>
  <si>
    <t xml:space="preserve">Follow me: https://www.linkedin.com/in/andreasanta1983/ </t>
  </si>
  <si>
    <t>*Il seguente file è un' utilità gratuita e completamente editabile. Chi lo scarica solleva da ogni responsabilità, implicita ed esplicita, derivante dal suo utilizzo.</t>
  </si>
  <si>
    <t>Confronto Rendimento Obbligazioni</t>
  </si>
  <si>
    <t>PERCENTUALE RITENUTA FISCALE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</si>
</sst>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%"/>
    <numFmt numFmtId="165" formatCode="dd/mm/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3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3"/>
      <color theme="4" tint="-0.249977111117893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24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</cellStyleXfs>
  <cellXfs count="91">
    <xf numFmtId="0" fontId="0" fillId="0" borderId="0" xfId="0"/>
    <xf numFmtId="2" fontId="5" fillId="0" borderId="1" xfId="0" applyNumberFormat="1" applyFont="1" applyBorder="1"/>
    <xf numFmtId="10" fontId="5" fillId="0" borderId="1" xfId="0" applyNumberFormat="1" applyFont="1" applyBorder="1"/>
    <xf numFmtId="0" fontId="5" fillId="0" borderId="1" xfId="0" applyFont="1" applyBorder="1" applyAlignment="1">
      <alignment wrapText="1"/>
    </xf>
    <xf numFmtId="14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/>
    <xf numFmtId="0" fontId="3" fillId="4" borderId="2" xfId="0" applyFont="1" applyFill="1" applyBorder="1" applyAlignment="1">
      <alignment vertical="center"/>
    </xf>
    <xf numFmtId="10" fontId="3" fillId="4" borderId="2" xfId="0" applyNumberFormat="1" applyFont="1" applyFill="1" applyBorder="1" applyAlignment="1">
      <alignment vertical="center"/>
    </xf>
    <xf numFmtId="43" fontId="3" fillId="5" borderId="2" xfId="1" applyFont="1" applyFill="1" applyBorder="1" applyAlignment="1">
      <alignment horizontal="left" vertical="center"/>
    </xf>
    <xf numFmtId="10" fontId="3" fillId="4" borderId="2" xfId="0" applyNumberFormat="1" applyFont="1" applyFill="1" applyBorder="1" applyAlignment="1">
      <alignment horizontal="right" vertical="center"/>
    </xf>
    <xf numFmtId="10" fontId="3" fillId="5" borderId="2" xfId="5" applyNumberFormat="1" applyFont="1" applyFill="1" applyBorder="1" applyAlignment="1">
      <alignment horizontal="right" vertical="center"/>
    </xf>
    <xf numFmtId="10" fontId="3" fillId="5" borderId="2" xfId="0" applyNumberFormat="1" applyFont="1" applyFill="1" applyBorder="1" applyAlignment="1">
      <alignment horizontal="right" vertical="center"/>
    </xf>
    <xf numFmtId="14" fontId="3" fillId="4" borderId="2" xfId="0" applyNumberFormat="1" applyFont="1" applyFill="1" applyBorder="1" applyAlignment="1">
      <alignment vertical="center"/>
    </xf>
    <xf numFmtId="14" fontId="3" fillId="4" borderId="11" xfId="0" applyNumberFormat="1" applyFont="1" applyFill="1" applyBorder="1" applyAlignment="1">
      <alignment vertical="center"/>
    </xf>
    <xf numFmtId="43" fontId="3" fillId="4" borderId="2" xfId="1" applyFont="1" applyFill="1" applyBorder="1" applyAlignment="1">
      <alignment vertical="center"/>
    </xf>
    <xf numFmtId="43" fontId="3" fillId="4" borderId="11" xfId="1" applyFont="1" applyFill="1" applyBorder="1" applyAlignment="1">
      <alignment vertical="center"/>
    </xf>
    <xf numFmtId="14" fontId="3" fillId="4" borderId="5" xfId="0" applyNumberFormat="1" applyFont="1" applyFill="1" applyBorder="1" applyAlignment="1">
      <alignment vertical="center"/>
    </xf>
    <xf numFmtId="43" fontId="3" fillId="4" borderId="2" xfId="1" applyFont="1" applyFill="1" applyBorder="1" applyAlignment="1">
      <alignment horizontal="left" vertical="center"/>
    </xf>
    <xf numFmtId="0" fontId="4" fillId="4" borderId="0" xfId="0" applyFont="1" applyFill="1"/>
    <xf numFmtId="0" fontId="0" fillId="4" borderId="0" xfId="0" applyFill="1"/>
    <xf numFmtId="0" fontId="6" fillId="4" borderId="0" xfId="0" applyFont="1" applyFill="1"/>
    <xf numFmtId="10" fontId="6" fillId="4" borderId="0" xfId="5" applyNumberFormat="1" applyFont="1" applyFill="1" applyBorder="1"/>
    <xf numFmtId="0" fontId="10" fillId="4" borderId="0" xfId="0" applyFont="1" applyFill="1"/>
    <xf numFmtId="0" fontId="9" fillId="4" borderId="0" xfId="0" applyFont="1" applyFill="1"/>
    <xf numFmtId="10" fontId="6" fillId="0" borderId="1" xfId="5" applyNumberFormat="1" applyFont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6" borderId="2" xfId="0" applyFont="1" applyFill="1" applyBorder="1" applyAlignment="1">
      <alignment horizontal="left" vertical="center"/>
    </xf>
    <xf numFmtId="0" fontId="3" fillId="7" borderId="2" xfId="0" applyFont="1" applyFill="1" applyBorder="1" applyAlignment="1">
      <alignment vertical="center"/>
    </xf>
    <xf numFmtId="10" fontId="3" fillId="7" borderId="2" xfId="0" applyNumberFormat="1" applyFont="1" applyFill="1" applyBorder="1" applyAlignment="1">
      <alignment vertical="center"/>
    </xf>
    <xf numFmtId="165" fontId="3" fillId="7" borderId="2" xfId="0" applyNumberFormat="1" applyFont="1" applyFill="1" applyBorder="1" applyAlignment="1">
      <alignment vertical="center"/>
    </xf>
    <xf numFmtId="164" fontId="3" fillId="7" borderId="2" xfId="5" applyNumberFormat="1" applyFont="1" applyFill="1" applyBorder="1" applyAlignment="1">
      <alignment vertical="center"/>
    </xf>
    <xf numFmtId="43" fontId="3" fillId="7" borderId="2" xfId="1" applyFont="1" applyFill="1" applyBorder="1" applyAlignment="1">
      <alignment horizontal="left" vertical="center"/>
    </xf>
    <xf numFmtId="10" fontId="3" fillId="7" borderId="2" xfId="5" applyNumberFormat="1" applyFont="1" applyFill="1" applyBorder="1" applyAlignment="1">
      <alignment horizontal="right" vertical="center"/>
    </xf>
    <xf numFmtId="10" fontId="3" fillId="7" borderId="2" xfId="0" applyNumberFormat="1" applyFont="1" applyFill="1" applyBorder="1" applyAlignment="1">
      <alignment horizontal="right" vertical="center"/>
    </xf>
    <xf numFmtId="0" fontId="3" fillId="5" borderId="2" xfId="0" applyFont="1" applyFill="1" applyBorder="1" applyAlignment="1">
      <alignment vertical="center"/>
    </xf>
    <xf numFmtId="2" fontId="3" fillId="5" borderId="2" xfId="0" applyNumberFormat="1" applyFont="1" applyFill="1" applyBorder="1" applyAlignment="1">
      <alignment vertical="center"/>
    </xf>
    <xf numFmtId="10" fontId="3" fillId="5" borderId="2" xfId="0" applyNumberFormat="1" applyFont="1" applyFill="1" applyBorder="1" applyAlignment="1">
      <alignment vertical="center"/>
    </xf>
    <xf numFmtId="165" fontId="3" fillId="5" borderId="2" xfId="0" applyNumberFormat="1" applyFont="1" applyFill="1" applyBorder="1" applyAlignment="1">
      <alignment vertical="center"/>
    </xf>
    <xf numFmtId="164" fontId="3" fillId="5" borderId="2" xfId="5" applyNumberFormat="1" applyFont="1" applyFill="1" applyBorder="1" applyAlignment="1">
      <alignment vertical="center"/>
    </xf>
    <xf numFmtId="0" fontId="8" fillId="3" borderId="1" xfId="0" applyFont="1" applyFill="1" applyBorder="1" applyAlignment="1">
      <alignment vertical="center" wrapText="1"/>
    </xf>
    <xf numFmtId="2" fontId="5" fillId="0" borderId="1" xfId="0" applyNumberFormat="1" applyFont="1" applyBorder="1" applyAlignment="1">
      <alignment wrapText="1"/>
    </xf>
    <xf numFmtId="2" fontId="3" fillId="4" borderId="2" xfId="0" applyNumberFormat="1" applyFont="1" applyFill="1" applyBorder="1" applyAlignment="1">
      <alignment vertical="center"/>
    </xf>
    <xf numFmtId="10" fontId="3" fillId="6" borderId="11" xfId="0" applyNumberFormat="1" applyFont="1" applyFill="1" applyBorder="1" applyAlignment="1">
      <alignment horizontal="left" vertical="center"/>
    </xf>
    <xf numFmtId="43" fontId="3" fillId="7" borderId="3" xfId="1" applyFont="1" applyFill="1" applyBorder="1" applyAlignment="1">
      <alignment horizontal="left" vertical="center"/>
    </xf>
    <xf numFmtId="10" fontId="3" fillId="6" borderId="10" xfId="0" applyNumberFormat="1" applyFont="1" applyFill="1" applyBorder="1" applyAlignment="1">
      <alignment vertical="center"/>
    </xf>
    <xf numFmtId="10" fontId="3" fillId="6" borderId="15" xfId="0" applyNumberFormat="1" applyFont="1" applyFill="1" applyBorder="1" applyAlignment="1">
      <alignment vertical="center"/>
    </xf>
    <xf numFmtId="14" fontId="3" fillId="6" borderId="3" xfId="0" applyNumberFormat="1" applyFont="1" applyFill="1" applyBorder="1" applyAlignment="1">
      <alignment horizontal="left" vertical="center"/>
    </xf>
    <xf numFmtId="0" fontId="13" fillId="4" borderId="0" xfId="7" applyFont="1" applyFill="1" applyBorder="1" applyAlignment="1">
      <alignment vertical="center"/>
    </xf>
    <xf numFmtId="0" fontId="9" fillId="2" borderId="0" xfId="0" applyFont="1" applyFill="1"/>
    <xf numFmtId="0" fontId="0" fillId="2" borderId="0" xfId="0" applyFill="1"/>
    <xf numFmtId="0" fontId="0" fillId="2" borderId="17" xfId="0" applyFill="1" applyBorder="1"/>
    <xf numFmtId="0" fontId="9" fillId="2" borderId="18" xfId="0" applyFont="1" applyFill="1" applyBorder="1"/>
    <xf numFmtId="0" fontId="0" fillId="2" borderId="18" xfId="0" applyFill="1" applyBorder="1"/>
    <xf numFmtId="0" fontId="0" fillId="2" borderId="15" xfId="0" applyFill="1" applyBorder="1"/>
    <xf numFmtId="0" fontId="4" fillId="2" borderId="10" xfId="0" applyFont="1" applyFill="1" applyBorder="1"/>
    <xf numFmtId="0" fontId="4" fillId="2" borderId="18" xfId="0" applyFont="1" applyFill="1" applyBorder="1"/>
    <xf numFmtId="10" fontId="3" fillId="6" borderId="12" xfId="0" applyNumberFormat="1" applyFont="1" applyFill="1" applyBorder="1" applyAlignment="1">
      <alignment horizontal="center" vertical="center"/>
    </xf>
    <xf numFmtId="10" fontId="3" fillId="6" borderId="14" xfId="0" applyNumberFormat="1" applyFont="1" applyFill="1" applyBorder="1" applyAlignment="1">
      <alignment horizontal="center" vertical="center"/>
    </xf>
    <xf numFmtId="0" fontId="14" fillId="4" borderId="0" xfId="0" applyFont="1" applyFill="1" applyAlignment="1">
      <alignment horizontal="left" vertical="center" wrapText="1"/>
    </xf>
    <xf numFmtId="0" fontId="15" fillId="2" borderId="13" xfId="0" applyFont="1" applyFill="1" applyBorder="1" applyAlignment="1">
      <alignment horizontal="left" vertical="center"/>
    </xf>
    <xf numFmtId="0" fontId="15" fillId="2" borderId="12" xfId="0" applyFont="1" applyFill="1" applyBorder="1" applyAlignment="1">
      <alignment horizontal="left" vertical="center"/>
    </xf>
    <xf numFmtId="0" fontId="15" fillId="2" borderId="14" xfId="0" applyFont="1" applyFill="1" applyBorder="1" applyAlignment="1">
      <alignment horizontal="left" vertical="center"/>
    </xf>
    <xf numFmtId="10" fontId="3" fillId="6" borderId="11" xfId="0" applyNumberFormat="1" applyFont="1" applyFill="1" applyBorder="1" applyAlignment="1">
      <alignment horizontal="left" vertical="center"/>
    </xf>
    <xf numFmtId="10" fontId="3" fillId="6" borderId="3" xfId="0" applyNumberFormat="1" applyFont="1" applyFill="1" applyBorder="1" applyAlignment="1">
      <alignment horizontal="left" vertical="center"/>
    </xf>
    <xf numFmtId="0" fontId="3" fillId="6" borderId="11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10" fontId="3" fillId="4" borderId="13" xfId="0" applyNumberFormat="1" applyFont="1" applyFill="1" applyBorder="1" applyAlignment="1">
      <alignment horizontal="center" vertical="center"/>
    </xf>
    <xf numFmtId="10" fontId="3" fillId="4" borderId="14" xfId="0" applyNumberFormat="1" applyFont="1" applyFill="1" applyBorder="1" applyAlignment="1">
      <alignment horizontal="center" vertical="center"/>
    </xf>
    <xf numFmtId="10" fontId="3" fillId="4" borderId="10" xfId="0" applyNumberFormat="1" applyFont="1" applyFill="1" applyBorder="1" applyAlignment="1">
      <alignment horizontal="center" vertical="center"/>
    </xf>
    <xf numFmtId="10" fontId="3" fillId="4" borderId="15" xfId="0" applyNumberFormat="1" applyFont="1" applyFill="1" applyBorder="1" applyAlignment="1">
      <alignment horizontal="center" vertical="center"/>
    </xf>
    <xf numFmtId="10" fontId="3" fillId="4" borderId="9" xfId="0" applyNumberFormat="1" applyFont="1" applyFill="1" applyBorder="1" applyAlignment="1">
      <alignment horizontal="center" vertical="center"/>
    </xf>
    <xf numFmtId="10" fontId="3" fillId="4" borderId="17" xfId="0" applyNumberFormat="1" applyFont="1" applyFill="1" applyBorder="1" applyAlignment="1">
      <alignment horizontal="center" vertical="center"/>
    </xf>
    <xf numFmtId="10" fontId="3" fillId="6" borderId="11" xfId="0" applyNumberFormat="1" applyFont="1" applyFill="1" applyBorder="1" applyAlignment="1">
      <alignment horizontal="center" vertical="center"/>
    </xf>
    <xf numFmtId="10" fontId="3" fillId="6" borderId="3" xfId="0" applyNumberFormat="1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left" vertical="center"/>
    </xf>
    <xf numFmtId="10" fontId="3" fillId="6" borderId="6" xfId="0" applyNumberFormat="1" applyFont="1" applyFill="1" applyBorder="1" applyAlignment="1">
      <alignment horizontal="center" vertical="center"/>
    </xf>
    <xf numFmtId="10" fontId="3" fillId="6" borderId="16" xfId="0" applyNumberFormat="1" applyFont="1" applyFill="1" applyBorder="1" applyAlignment="1">
      <alignment horizontal="center" vertical="center"/>
    </xf>
    <xf numFmtId="10" fontId="3" fillId="6" borderId="7" xfId="0" applyNumberFormat="1" applyFont="1" applyFill="1" applyBorder="1" applyAlignment="1">
      <alignment horizontal="center" vertical="center"/>
    </xf>
    <xf numFmtId="10" fontId="3" fillId="4" borderId="11" xfId="0" applyNumberFormat="1" applyFont="1" applyFill="1" applyBorder="1" applyAlignment="1">
      <alignment horizontal="left" vertical="center"/>
    </xf>
    <xf numFmtId="10" fontId="3" fillId="4" borderId="3" xfId="0" applyNumberFormat="1" applyFont="1" applyFill="1" applyBorder="1" applyAlignment="1">
      <alignment horizontal="left" vertical="center"/>
    </xf>
    <xf numFmtId="0" fontId="12" fillId="8" borderId="11" xfId="7" applyFont="1" applyFill="1" applyBorder="1" applyAlignment="1">
      <alignment horizontal="left" vertical="center"/>
    </xf>
    <xf numFmtId="0" fontId="12" fillId="8" borderId="3" xfId="7" applyFont="1" applyFill="1" applyBorder="1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10" fontId="3" fillId="6" borderId="4" xfId="0" applyNumberFormat="1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vertical="center"/>
    </xf>
    <xf numFmtId="0" fontId="3" fillId="6" borderId="3" xfId="0" applyFont="1" applyFill="1" applyBorder="1" applyAlignment="1">
      <alignment vertical="center"/>
    </xf>
    <xf numFmtId="10" fontId="3" fillId="6" borderId="13" xfId="0" applyNumberFormat="1" applyFont="1" applyFill="1" applyBorder="1" applyAlignment="1">
      <alignment horizontal="left" vertical="center"/>
    </xf>
    <xf numFmtId="10" fontId="3" fillId="6" borderId="14" xfId="0" applyNumberFormat="1" applyFont="1" applyFill="1" applyBorder="1" applyAlignment="1">
      <alignment horizontal="left" vertical="center"/>
    </xf>
  </cellXfs>
  <cellStyles count="8">
    <cellStyle name="Collegamento ipertestuale" xfId="7" builtinId="8"/>
    <cellStyle name="Collegamento ipertestuale 2" xfId="6" xr:uid="{00000000-0005-0000-0000-000000000000}"/>
    <cellStyle name="Migliaia" xfId="1" builtinId="3"/>
    <cellStyle name="Migliaia 2" xfId="4" xr:uid="{00000000-0005-0000-0000-000002000000}"/>
    <cellStyle name="Normale" xfId="0" builtinId="0"/>
    <cellStyle name="Normale 2" xfId="2" xr:uid="{00000000-0005-0000-0000-000004000000}"/>
    <cellStyle name="Percentuale" xfId="5" builtinId="5"/>
    <cellStyle name="Percentuale 2" xfId="3" xr:uid="{00000000-0005-0000-0000-000006000000}"/>
  </cellStyles>
  <dxfs count="1"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99"/>
      <color rgb="FFF4FBD1"/>
      <color rgb="FFFFFFCC"/>
      <color rgb="FFC7CE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594503109291376"/>
          <c:y val="2.8541844683308521E-2"/>
          <c:w val="0.70676425307299429"/>
          <c:h val="0.77557231928517822"/>
        </c:manualLayout>
      </c:layout>
      <c:barChart>
        <c:barDir val="col"/>
        <c:grouping val="clustered"/>
        <c:varyColors val="0"/>
        <c:ser>
          <c:idx val="0"/>
          <c:order val="0"/>
          <c:tx>
            <c:v>TOT. GUADAGNO NETTO TIT.1</c:v>
          </c:tx>
          <c:spPr>
            <a:solidFill>
              <a:schemeClr val="tx2">
                <a:lumMod val="60000"/>
                <a:lumOff val="40000"/>
              </a:schemeClr>
            </a:solidFill>
          </c:spPr>
          <c:invertIfNegative val="0"/>
          <c:dLbls>
            <c:dLbl>
              <c:idx val="0"/>
              <c:spPr/>
              <c:txPr>
                <a:bodyPr/>
                <a:lstStyle/>
                <a:p>
                  <a:pPr>
                    <a:defRPr sz="1100" b="1"/>
                  </a:pPr>
                  <a:endParaRPr lang="it-IT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1339-4722-B333-928F538E0C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/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ConfrontoRendimenti!$C$31</c:f>
              <c:numCache>
                <c:formatCode>_(* #,##0.00_);_(* \(#,##0.00\);_(* "-"??_);_(@_)</c:formatCode>
                <c:ptCount val="1"/>
                <c:pt idx="0">
                  <c:v>12752.863451086956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39-4722-B333-928F538E0C7E}"/>
            </c:ext>
          </c:extLst>
        </c:ser>
        <c:ser>
          <c:idx val="1"/>
          <c:order val="1"/>
          <c:tx>
            <c:v>TOT. GUADAGNO NETTO TIT.2</c:v>
          </c:tx>
          <c:spPr>
            <a:solidFill>
              <a:srgbClr val="92D05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100" b="1"/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ConfrontoRendimenti!$D$31</c:f>
              <c:numCache>
                <c:formatCode>_(* #,##0.00_);_(* \(#,##0.00\);_(* "-"??_);_(@_)</c:formatCode>
                <c:ptCount val="1"/>
                <c:pt idx="0">
                  <c:v>705.92051630434798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39-4722-B333-928F538E0C7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72910720"/>
        <c:axId val="72912256"/>
      </c:barChart>
      <c:catAx>
        <c:axId val="72910720"/>
        <c:scaling>
          <c:orientation val="minMax"/>
        </c:scaling>
        <c:delete val="0"/>
        <c:axPos val="b"/>
        <c:majorTickMark val="none"/>
        <c:minorTickMark val="none"/>
        <c:tickLblPos val="none"/>
        <c:crossAx val="72912256"/>
        <c:crosses val="autoZero"/>
        <c:auto val="1"/>
        <c:lblAlgn val="ctr"/>
        <c:lblOffset val="100"/>
        <c:noMultiLvlLbl val="0"/>
      </c:catAx>
      <c:valAx>
        <c:axId val="72912256"/>
        <c:scaling>
          <c:orientation val="minMax"/>
        </c:scaling>
        <c:delete val="0"/>
        <c:axPos val="l"/>
        <c:numFmt formatCode="_(* #,##0.00_);_(* \(#,##0.00\);_(* &quot;-&quot;??_);_(@_)" sourceLinked="1"/>
        <c:majorTickMark val="none"/>
        <c:minorTickMark val="none"/>
        <c:tickLblPos val="nextTo"/>
        <c:txPr>
          <a:bodyPr/>
          <a:lstStyle/>
          <a:p>
            <a:pPr>
              <a:defRPr sz="1100" b="1"/>
            </a:pPr>
            <a:endParaRPr lang="it-IT"/>
          </a:p>
        </c:txPr>
        <c:crossAx val="72910720"/>
        <c:crosses val="autoZero"/>
        <c:crossBetween val="between"/>
        <c:majorUnit val="500"/>
      </c:valAx>
    </c:plotArea>
    <c:legend>
      <c:legendPos val="b"/>
      <c:overlay val="0"/>
      <c:txPr>
        <a:bodyPr/>
        <a:lstStyle/>
        <a:p>
          <a:pPr>
            <a:defRPr sz="1100" b="1"/>
          </a:pPr>
          <a:endParaRPr lang="it-IT"/>
        </a:p>
      </c:txPr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928230108683851"/>
          <c:y val="5.5859023673900783E-2"/>
          <c:w val="0.78585810712721582"/>
          <c:h val="0.74748138067416048"/>
        </c:manualLayout>
      </c:layout>
      <c:barChart>
        <c:barDir val="col"/>
        <c:grouping val="clustered"/>
        <c:varyColors val="0"/>
        <c:ser>
          <c:idx val="0"/>
          <c:order val="0"/>
          <c:tx>
            <c:v>RENDIMENTO MEDIO TIT.1</c:v>
          </c:tx>
          <c:spPr>
            <a:solidFill>
              <a:schemeClr val="tx2">
                <a:lumMod val="60000"/>
                <a:lumOff val="4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100" b="1"/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ConfrontoRendimenti!$C$34</c:f>
              <c:numCache>
                <c:formatCode>0.00%</c:formatCode>
                <c:ptCount val="1"/>
                <c:pt idx="0">
                  <c:v>4.4072009038919918E-2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B7-412A-857E-BF72EBC33D0D}"/>
            </c:ext>
          </c:extLst>
        </c:ser>
        <c:ser>
          <c:idx val="1"/>
          <c:order val="1"/>
          <c:tx>
            <c:v>RENDIMENTO MEDIO TIT.2</c:v>
          </c:tx>
          <c:spPr>
            <a:solidFill>
              <a:srgbClr val="92D050"/>
            </a:solidFill>
          </c:spPr>
          <c:invertIfNegative val="0"/>
          <c:dLbls>
            <c:dLbl>
              <c:idx val="0"/>
              <c:spPr/>
              <c:txPr>
                <a:bodyPr/>
                <a:lstStyle/>
                <a:p>
                  <a:pPr>
                    <a:defRPr sz="1100" b="1"/>
                  </a:pPr>
                  <a:endParaRPr lang="it-IT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B1B7-412A-857E-BF72EBC33D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ConfrontoRendimenti!$D$34</c:f>
              <c:numCache>
                <c:formatCode>0.00%</c:formatCode>
                <c:ptCount val="1"/>
                <c:pt idx="0">
                  <c:v>3.1112838286995046E-2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1B7-412A-857E-BF72EBC33D0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72971008"/>
        <c:axId val="72972544"/>
      </c:barChart>
      <c:catAx>
        <c:axId val="72971008"/>
        <c:scaling>
          <c:orientation val="minMax"/>
        </c:scaling>
        <c:delete val="0"/>
        <c:axPos val="b"/>
        <c:majorTickMark val="none"/>
        <c:minorTickMark val="none"/>
        <c:tickLblPos val="none"/>
        <c:crossAx val="72972544"/>
        <c:crosses val="autoZero"/>
        <c:auto val="1"/>
        <c:lblAlgn val="ctr"/>
        <c:lblOffset val="100"/>
        <c:noMultiLvlLbl val="0"/>
      </c:catAx>
      <c:valAx>
        <c:axId val="72972544"/>
        <c:scaling>
          <c:orientation val="minMax"/>
        </c:scaling>
        <c:delete val="0"/>
        <c:axPos val="l"/>
        <c:numFmt formatCode="0.00%" sourceLinked="1"/>
        <c:majorTickMark val="none"/>
        <c:minorTickMark val="none"/>
        <c:tickLblPos val="nextTo"/>
        <c:txPr>
          <a:bodyPr/>
          <a:lstStyle/>
          <a:p>
            <a:pPr>
              <a:defRPr sz="1100" b="1"/>
            </a:pPr>
            <a:endParaRPr lang="it-IT"/>
          </a:p>
        </c:txPr>
        <c:crossAx val="7297100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100" b="1"/>
          </a:pPr>
          <a:endParaRPr lang="it-IT"/>
        </a:p>
      </c:txPr>
    </c:legend>
    <c:plotVisOnly val="1"/>
    <c:dispBlanksAs val="gap"/>
    <c:showDLblsOverMax val="0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501195</xdr:colOff>
      <xdr:row>3</xdr:row>
      <xdr:rowOff>27669</xdr:rowOff>
    </xdr:from>
    <xdr:to>
      <xdr:col>17</xdr:col>
      <xdr:colOff>191860</xdr:colOff>
      <xdr:row>34</xdr:row>
      <xdr:rowOff>136072</xdr:rowOff>
    </xdr:to>
    <xdr:graphicFrame macro="">
      <xdr:nvGraphicFramePr>
        <xdr:cNvPr id="6" name="Gra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90713</xdr:colOff>
      <xdr:row>3</xdr:row>
      <xdr:rowOff>2269</xdr:rowOff>
    </xdr:from>
    <xdr:to>
      <xdr:col>11</xdr:col>
      <xdr:colOff>353331</xdr:colOff>
      <xdr:row>34</xdr:row>
      <xdr:rowOff>176893</xdr:rowOff>
    </xdr:to>
    <xdr:graphicFrame macro="">
      <xdr:nvGraphicFramePr>
        <xdr:cNvPr id="7" name="Grafic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inkedin.com/in/andreasanta1983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59999389629810485"/>
    <outlinePr summaryBelow="0" summaryRight="0"/>
  </sheetPr>
  <dimension ref="A1:R80"/>
  <sheetViews>
    <sheetView tabSelected="1" zoomScale="70" zoomScaleNormal="70" workbookViewId="0">
      <selection activeCell="C1" sqref="C1"/>
    </sheetView>
  </sheetViews>
  <sheetFormatPr defaultRowHeight="15.75" outlineLevelRow="1" x14ac:dyDescent="0.25"/>
  <cols>
    <col min="1" max="1" width="23.28515625" style="19" customWidth="1"/>
    <col min="2" max="2" width="26.5703125" style="19" customWidth="1"/>
    <col min="3" max="4" width="19.140625" style="19" bestFit="1" customWidth="1"/>
    <col min="5" max="5" width="19" style="19" customWidth="1"/>
    <col min="6" max="6" width="16.28515625" style="19" bestFit="1" customWidth="1"/>
    <col min="7" max="7" width="9.140625" style="24"/>
    <col min="8" max="16384" width="9.140625" style="20"/>
  </cols>
  <sheetData>
    <row r="1" spans="1:18" ht="27" customHeight="1" x14ac:dyDescent="0.25">
      <c r="A1" s="49" t="s">
        <v>43</v>
      </c>
      <c r="B1" s="49"/>
      <c r="C1" s="49"/>
      <c r="D1" s="49"/>
      <c r="E1" s="49"/>
      <c r="F1" s="49"/>
      <c r="G1" s="49"/>
    </row>
    <row r="2" spans="1:18" ht="19.5" customHeight="1" thickBot="1" x14ac:dyDescent="0.3">
      <c r="A2" s="60" t="s">
        <v>44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8" s="24" customFormat="1" ht="55.5" customHeight="1" thickBot="1" x14ac:dyDescent="0.3">
      <c r="A3" s="61" t="s">
        <v>45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3"/>
    </row>
    <row r="4" spans="1:18" ht="23.25" customHeight="1" thickBot="1" x14ac:dyDescent="0.3">
      <c r="A4" s="66" t="s">
        <v>29</v>
      </c>
      <c r="B4" s="67"/>
      <c r="C4" s="29" t="s">
        <v>0</v>
      </c>
      <c r="D4" s="36" t="s">
        <v>1</v>
      </c>
      <c r="E4" s="76" t="s">
        <v>28</v>
      </c>
      <c r="F4" s="67"/>
      <c r="G4" s="50"/>
      <c r="H4" s="51"/>
      <c r="I4" s="51"/>
      <c r="J4" s="51"/>
      <c r="K4" s="51"/>
      <c r="L4" s="51"/>
      <c r="M4" s="51"/>
      <c r="N4" s="51"/>
      <c r="O4" s="51"/>
      <c r="P4" s="51"/>
      <c r="Q4" s="51"/>
      <c r="R4" s="52"/>
    </row>
    <row r="5" spans="1:18" ht="16.5" thickBot="1" x14ac:dyDescent="0.3">
      <c r="A5" s="80" t="s">
        <v>30</v>
      </c>
      <c r="B5" s="81"/>
      <c r="C5" s="17">
        <v>45132</v>
      </c>
      <c r="D5" s="17">
        <v>45132</v>
      </c>
      <c r="E5" s="68"/>
      <c r="F5" s="69"/>
      <c r="G5" s="50"/>
      <c r="H5" s="51"/>
      <c r="I5" s="51"/>
      <c r="J5" s="51"/>
      <c r="K5" s="51"/>
      <c r="L5" s="51"/>
      <c r="M5" s="51"/>
      <c r="N5" s="51"/>
      <c r="O5" s="51"/>
      <c r="P5" s="51"/>
      <c r="Q5" s="51"/>
      <c r="R5" s="52"/>
    </row>
    <row r="6" spans="1:18" ht="16.5" thickBot="1" x14ac:dyDescent="0.3">
      <c r="A6" s="80" t="s">
        <v>31</v>
      </c>
      <c r="B6" s="81"/>
      <c r="C6" s="13">
        <v>62884</v>
      </c>
      <c r="D6" s="14">
        <v>45976</v>
      </c>
      <c r="E6" s="70"/>
      <c r="F6" s="71"/>
      <c r="G6" s="50"/>
      <c r="H6" s="51"/>
      <c r="I6" s="51"/>
      <c r="J6" s="51"/>
      <c r="K6" s="51"/>
      <c r="L6" s="51"/>
      <c r="M6" s="51"/>
      <c r="N6" s="51"/>
      <c r="O6" s="51"/>
      <c r="P6" s="51"/>
      <c r="Q6" s="51"/>
      <c r="R6" s="52"/>
    </row>
    <row r="7" spans="1:18" ht="16.5" thickBot="1" x14ac:dyDescent="0.3">
      <c r="A7" s="80" t="s">
        <v>32</v>
      </c>
      <c r="B7" s="81"/>
      <c r="C7" s="15">
        <v>10000</v>
      </c>
      <c r="D7" s="16">
        <v>10000</v>
      </c>
      <c r="E7" s="77">
        <f>IFERROR((D7/C7-1),"")</f>
        <v>0</v>
      </c>
      <c r="F7" s="78"/>
      <c r="G7" s="50"/>
      <c r="H7" s="51"/>
      <c r="I7" s="51"/>
      <c r="J7" s="51"/>
      <c r="K7" s="51"/>
      <c r="L7" s="51"/>
      <c r="M7" s="51"/>
      <c r="N7" s="51"/>
      <c r="O7" s="51"/>
      <c r="P7" s="51"/>
      <c r="Q7" s="51"/>
      <c r="R7" s="52"/>
    </row>
    <row r="8" spans="1:18" ht="16.5" thickBot="1" x14ac:dyDescent="0.3">
      <c r="A8" s="80" t="s">
        <v>46</v>
      </c>
      <c r="B8" s="81"/>
      <c r="C8" s="8">
        <v>0.125</v>
      </c>
      <c r="D8" s="8">
        <v>0.125</v>
      </c>
      <c r="E8" s="79">
        <f>IFERROR((D8/C8-1),"")</f>
        <v>0</v>
      </c>
      <c r="F8" s="78"/>
      <c r="G8" s="50"/>
      <c r="H8" s="51"/>
      <c r="I8" s="51"/>
      <c r="J8" s="51"/>
      <c r="K8" s="51"/>
      <c r="L8" s="51"/>
      <c r="M8" s="51"/>
      <c r="N8" s="51"/>
      <c r="O8" s="51"/>
      <c r="P8" s="51"/>
      <c r="Q8" s="51"/>
      <c r="R8" s="52"/>
    </row>
    <row r="9" spans="1:18" ht="16.5" thickBot="1" x14ac:dyDescent="0.3">
      <c r="A9" s="80" t="s">
        <v>33</v>
      </c>
      <c r="B9" s="81"/>
      <c r="C9" s="7">
        <v>58.75</v>
      </c>
      <c r="D9" s="7">
        <v>97.7</v>
      </c>
      <c r="E9" s="68"/>
      <c r="F9" s="69"/>
      <c r="G9" s="50"/>
      <c r="H9" s="51"/>
      <c r="I9" s="51"/>
      <c r="J9" s="51"/>
      <c r="K9" s="51"/>
      <c r="L9" s="51"/>
      <c r="M9" s="51"/>
      <c r="N9" s="51"/>
      <c r="O9" s="51"/>
      <c r="P9" s="51"/>
      <c r="Q9" s="51"/>
      <c r="R9" s="52"/>
    </row>
    <row r="10" spans="1:18" ht="19.5" customHeight="1" collapsed="1" thickBot="1" x14ac:dyDescent="0.3">
      <c r="A10" s="84" t="s">
        <v>34</v>
      </c>
      <c r="B10" s="85"/>
      <c r="C10" s="15">
        <v>100</v>
      </c>
      <c r="D10" s="43">
        <v>100</v>
      </c>
      <c r="E10" s="72"/>
      <c r="F10" s="73"/>
      <c r="G10" s="50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2"/>
    </row>
    <row r="11" spans="1:18" ht="19.5" hidden="1" customHeight="1" outlineLevel="1" thickBot="1" x14ac:dyDescent="0.3">
      <c r="A11" s="66" t="s">
        <v>2</v>
      </c>
      <c r="B11" s="67"/>
      <c r="C11" s="29">
        <f>IF(C10-C9&gt;0,C8*(C10-C9),0)</f>
        <v>5.15625</v>
      </c>
      <c r="D11" s="37">
        <f>IF(D10-D9&gt;0,D8*(D10-D9),0)</f>
        <v>0.28749999999999964</v>
      </c>
      <c r="E11" s="72"/>
      <c r="F11" s="73"/>
      <c r="G11" s="50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2"/>
    </row>
    <row r="12" spans="1:18" ht="16.5" hidden="1" customHeight="1" outlineLevel="1" thickBot="1" x14ac:dyDescent="0.3">
      <c r="A12" s="66" t="s">
        <v>16</v>
      </c>
      <c r="B12" s="67"/>
      <c r="C12" s="29">
        <f>IF(C10-C9&gt;0,C10-(C10-C9)*C8,C10)</f>
        <v>94.84375</v>
      </c>
      <c r="D12" s="37">
        <f>IF(D10-D9&gt;0,D10-(D10-D9)*D8,D10)</f>
        <v>99.712500000000006</v>
      </c>
      <c r="E12" s="72"/>
      <c r="F12" s="73"/>
      <c r="G12" s="50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2"/>
    </row>
    <row r="13" spans="1:18" ht="16.5" thickBot="1" x14ac:dyDescent="0.3">
      <c r="A13" s="80" t="s">
        <v>35</v>
      </c>
      <c r="B13" s="81"/>
      <c r="C13" s="7">
        <v>2</v>
      </c>
      <c r="D13" s="7">
        <v>2</v>
      </c>
      <c r="E13" s="72"/>
      <c r="F13" s="73"/>
      <c r="G13" s="50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2"/>
    </row>
    <row r="14" spans="1:18" ht="16.5" thickBot="1" x14ac:dyDescent="0.3">
      <c r="A14" s="80" t="s">
        <v>36</v>
      </c>
      <c r="B14" s="81"/>
      <c r="C14" s="10">
        <v>2.1499999999999998E-2</v>
      </c>
      <c r="D14" s="10">
        <v>2.5000000000000001E-2</v>
      </c>
      <c r="E14" s="70"/>
      <c r="F14" s="71"/>
      <c r="G14" s="50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2"/>
    </row>
    <row r="15" spans="1:18" ht="16.5" collapsed="1" thickBot="1" x14ac:dyDescent="0.3">
      <c r="A15" s="66" t="s">
        <v>37</v>
      </c>
      <c r="B15" s="67"/>
      <c r="C15" s="30">
        <f>C14-(C14*C8)</f>
        <v>1.8812499999999999E-2</v>
      </c>
      <c r="D15" s="38">
        <f>D14-(D14*D8)</f>
        <v>2.1875000000000002E-2</v>
      </c>
      <c r="E15" s="86">
        <f>IFERROR((D15/C15-1),"")</f>
        <v>0.16279069767441867</v>
      </c>
      <c r="F15" s="75"/>
      <c r="G15" s="50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2"/>
    </row>
    <row r="16" spans="1:18" ht="16.5" hidden="1" outlineLevel="1" thickBot="1" x14ac:dyDescent="0.3">
      <c r="A16" s="66" t="s">
        <v>14</v>
      </c>
      <c r="B16" s="67"/>
      <c r="C16" s="31">
        <f>COUPPCD(C5,C6,C13,1)</f>
        <v>44986</v>
      </c>
      <c r="D16" s="39">
        <f>COUPPCD(D5,D6,D13,1)</f>
        <v>45061</v>
      </c>
      <c r="E16" s="68"/>
      <c r="F16" s="69"/>
      <c r="G16" s="50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2"/>
    </row>
    <row r="17" spans="1:18" ht="16.5" hidden="1" outlineLevel="1" thickBot="1" x14ac:dyDescent="0.3">
      <c r="A17" s="66" t="s">
        <v>15</v>
      </c>
      <c r="B17" s="67"/>
      <c r="C17" s="31">
        <f>COUPNCD(C5,C6,C13,1)</f>
        <v>45170</v>
      </c>
      <c r="D17" s="39">
        <f>COUPNCD(D5,D6,D13,1)</f>
        <v>45245</v>
      </c>
      <c r="E17" s="72"/>
      <c r="F17" s="73"/>
      <c r="G17" s="50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2"/>
    </row>
    <row r="18" spans="1:18" ht="16.5" hidden="1" outlineLevel="1" thickBot="1" x14ac:dyDescent="0.3">
      <c r="A18" s="66" t="s">
        <v>8</v>
      </c>
      <c r="B18" s="67"/>
      <c r="C18" s="32">
        <f>(C5-C16)/(C17-C16)/C13*C14</f>
        <v>8.5298913043478242E-3</v>
      </c>
      <c r="D18" s="40">
        <f>(D5-D16)/(D17-D16)/D13*D14</f>
        <v>4.8233695652173912E-3</v>
      </c>
      <c r="E18" s="72"/>
      <c r="F18" s="73"/>
      <c r="G18" s="50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2"/>
    </row>
    <row r="19" spans="1:18" ht="16.5" hidden="1" outlineLevel="1" thickBot="1" x14ac:dyDescent="0.3">
      <c r="A19" s="66" t="s">
        <v>9</v>
      </c>
      <c r="B19" s="67"/>
      <c r="C19" s="32">
        <f>C18*(1-C8)</f>
        <v>7.4636548913043464E-3</v>
      </c>
      <c r="D19" s="40">
        <f>D18*(1-D8)</f>
        <v>4.2204483695652169E-3</v>
      </c>
      <c r="E19" s="70"/>
      <c r="F19" s="71"/>
      <c r="G19" s="50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2"/>
    </row>
    <row r="20" spans="1:18" ht="15.75" customHeight="1" thickBot="1" x14ac:dyDescent="0.3">
      <c r="A20" s="84" t="s">
        <v>40</v>
      </c>
      <c r="B20" s="85"/>
      <c r="C20" s="18"/>
      <c r="D20" s="18"/>
      <c r="E20" s="58" t="str">
        <f>IFERROR((D20/C20-1),"")</f>
        <v/>
      </c>
      <c r="F20" s="59"/>
      <c r="G20" s="50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2"/>
    </row>
    <row r="21" spans="1:18" ht="16.5" thickBot="1" x14ac:dyDescent="0.3">
      <c r="A21" s="87" t="s">
        <v>26</v>
      </c>
      <c r="B21" s="88"/>
      <c r="C21" s="33">
        <f>(C7*C9)/100+C20</f>
        <v>5875</v>
      </c>
      <c r="D21" s="9">
        <f>(D7*D9)/100+D20</f>
        <v>9770</v>
      </c>
      <c r="E21" s="58">
        <f>IFERROR((D21/C21-1),"")</f>
        <v>0.66297872340425523</v>
      </c>
      <c r="F21" s="59"/>
      <c r="G21" s="50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2"/>
    </row>
    <row r="22" spans="1:18" ht="16.5" collapsed="1" thickBot="1" x14ac:dyDescent="0.3">
      <c r="A22" s="66" t="s">
        <v>10</v>
      </c>
      <c r="B22" s="67"/>
      <c r="C22" s="33">
        <f>C23-C24</f>
        <v>74.636548913043455</v>
      </c>
      <c r="D22" s="9">
        <f>D23-D24</f>
        <v>42.204483695652172</v>
      </c>
      <c r="E22" s="68"/>
      <c r="F22" s="69"/>
      <c r="G22" s="50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2"/>
    </row>
    <row r="23" spans="1:18" ht="15.75" hidden="1" customHeight="1" outlineLevel="1" thickBot="1" x14ac:dyDescent="0.3">
      <c r="A23" s="28" t="s">
        <v>13</v>
      </c>
      <c r="B23" s="28"/>
      <c r="C23" s="33">
        <f>C18*C7</f>
        <v>85.298913043478237</v>
      </c>
      <c r="D23" s="9">
        <f>D18*D7</f>
        <v>48.233695652173914</v>
      </c>
      <c r="E23" s="72"/>
      <c r="F23" s="73"/>
      <c r="G23" s="50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2"/>
    </row>
    <row r="24" spans="1:18" ht="15.75" hidden="1" customHeight="1" outlineLevel="1" thickBot="1" x14ac:dyDescent="0.3">
      <c r="A24" s="66" t="s">
        <v>12</v>
      </c>
      <c r="B24" s="67"/>
      <c r="C24" s="33">
        <f>(C18-C19)*C7</f>
        <v>10.662364130434778</v>
      </c>
      <c r="D24" s="9">
        <f>(D18-D19)*D7</f>
        <v>6.0292119565217437</v>
      </c>
      <c r="E24" s="70"/>
      <c r="F24" s="71"/>
      <c r="G24" s="50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2"/>
    </row>
    <row r="25" spans="1:18" ht="16.5" thickBot="1" x14ac:dyDescent="0.3">
      <c r="A25" s="66" t="s">
        <v>24</v>
      </c>
      <c r="B25" s="67"/>
      <c r="C25" s="33">
        <f>C21+C22+C20</f>
        <v>5949.636548913043</v>
      </c>
      <c r="D25" s="9">
        <f>D21+D22+D20</f>
        <v>9812.204483695652</v>
      </c>
      <c r="E25" s="58">
        <f>IFERROR((D25/C25-1),"")</f>
        <v>0.64921073800521034</v>
      </c>
      <c r="F25" s="59"/>
      <c r="G25" s="50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2"/>
    </row>
    <row r="26" spans="1:18" ht="18.75" customHeight="1" thickBot="1" x14ac:dyDescent="0.3">
      <c r="A26" s="82" t="s">
        <v>7</v>
      </c>
      <c r="B26" s="83"/>
      <c r="C26" s="33">
        <f>SUM(FlussiInteressi!D2:D230)+C21+C22-C27</f>
        <v>9218.125</v>
      </c>
      <c r="D26" s="9">
        <f>SUM(FlussiInteressi!G2:G230)+D21+D22-D27</f>
        <v>546.875</v>
      </c>
      <c r="E26" s="58">
        <f>IFERROR((D26/C26-1),"")</f>
        <v>-0.94067394399620308</v>
      </c>
      <c r="F26" s="59"/>
      <c r="G26" s="50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2"/>
    </row>
    <row r="27" spans="1:18" ht="16.5" collapsed="1" thickBot="1" x14ac:dyDescent="0.3">
      <c r="A27" s="66" t="s">
        <v>25</v>
      </c>
      <c r="B27" s="67"/>
      <c r="C27" s="33">
        <f>C28-C29</f>
        <v>9484.375</v>
      </c>
      <c r="D27" s="9">
        <f>(D7*D12)/100</f>
        <v>9971.25</v>
      </c>
      <c r="E27" s="58">
        <f>IFERROR((D27/C27-1),"")</f>
        <v>5.1334431630972066E-2</v>
      </c>
      <c r="F27" s="59"/>
      <c r="G27" s="50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2"/>
    </row>
    <row r="28" spans="1:18" ht="16.5" hidden="1" customHeight="1" outlineLevel="1" thickBot="1" x14ac:dyDescent="0.3">
      <c r="A28" s="66" t="s">
        <v>21</v>
      </c>
      <c r="B28" s="67"/>
      <c r="C28" s="33">
        <f>C7*C10/100</f>
        <v>10000</v>
      </c>
      <c r="D28" s="9">
        <f>D10*D7/100</f>
        <v>10000</v>
      </c>
      <c r="E28" s="58">
        <f>(C28/D28-1)</f>
        <v>0</v>
      </c>
      <c r="F28" s="59"/>
      <c r="G28" s="50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2"/>
    </row>
    <row r="29" spans="1:18" ht="16.5" hidden="1" customHeight="1" outlineLevel="1" thickBot="1" x14ac:dyDescent="0.3">
      <c r="A29" s="66" t="s">
        <v>12</v>
      </c>
      <c r="B29" s="67"/>
      <c r="C29" s="33">
        <f>C28-(C7*C12)/100</f>
        <v>515.625</v>
      </c>
      <c r="D29" s="9">
        <f>D28-(D7*D12)/100</f>
        <v>28.75</v>
      </c>
      <c r="E29" s="58">
        <f>(C29/D29-1)</f>
        <v>16.934782608695652</v>
      </c>
      <c r="F29" s="59"/>
      <c r="G29" s="50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2"/>
    </row>
    <row r="30" spans="1:18" ht="16.5" thickBot="1" x14ac:dyDescent="0.3">
      <c r="A30" s="66" t="s">
        <v>23</v>
      </c>
      <c r="B30" s="67"/>
      <c r="C30" s="33">
        <f>C26+C27</f>
        <v>18702.5</v>
      </c>
      <c r="D30" s="9">
        <f>D26+D27</f>
        <v>10518.125</v>
      </c>
      <c r="E30" s="58">
        <f t="shared" ref="E30:E35" si="0">IFERROR((D30/C30-1),"")</f>
        <v>-0.43760860847480287</v>
      </c>
      <c r="F30" s="59"/>
      <c r="G30" s="50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2"/>
    </row>
    <row r="31" spans="1:18" ht="16.5" thickBot="1" x14ac:dyDescent="0.3">
      <c r="A31" s="66" t="s">
        <v>22</v>
      </c>
      <c r="B31" s="67"/>
      <c r="C31" s="33">
        <f>C27+C26-C22-C21</f>
        <v>12752.863451086956</v>
      </c>
      <c r="D31" s="9">
        <f>D27+D26-D22-D21</f>
        <v>705.92051630434798</v>
      </c>
      <c r="E31" s="58">
        <f t="shared" si="0"/>
        <v>-0.94464611661436859</v>
      </c>
      <c r="F31" s="59"/>
      <c r="G31" s="50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2"/>
    </row>
    <row r="32" spans="1:18" ht="16.5" thickBot="1" x14ac:dyDescent="0.3">
      <c r="A32" s="89" t="s">
        <v>27</v>
      </c>
      <c r="B32" s="90"/>
      <c r="C32" s="33">
        <f>(C6-C5)/365</f>
        <v>48.635616438356166</v>
      </c>
      <c r="D32" s="9">
        <f>(D6-D5)/365</f>
        <v>2.3123287671232875</v>
      </c>
      <c r="E32" s="58">
        <f t="shared" si="0"/>
        <v>-0.95245606128886884</v>
      </c>
      <c r="F32" s="59"/>
      <c r="G32" s="50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2"/>
    </row>
    <row r="33" spans="1:18" ht="16.5" thickBot="1" x14ac:dyDescent="0.3">
      <c r="A33" s="44" t="s">
        <v>42</v>
      </c>
      <c r="B33" s="48">
        <f ca="1">TODAY()</f>
        <v>45136</v>
      </c>
      <c r="C33" s="45">
        <f ca="1">IF(C6-B33&gt;0,(C6-B33)/365,0)</f>
        <v>48.624657534246573</v>
      </c>
      <c r="D33" s="9">
        <f ca="1">IF(D6-B33&gt;0,(D6-B33)/365,0)</f>
        <v>2.3013698630136985</v>
      </c>
      <c r="E33" s="58">
        <f t="shared" ca="1" si="0"/>
        <v>-0.95267072346179849</v>
      </c>
      <c r="F33" s="59"/>
      <c r="G33" s="50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2"/>
    </row>
    <row r="34" spans="1:18" ht="16.5" thickBot="1" x14ac:dyDescent="0.3">
      <c r="A34" s="46" t="s">
        <v>38</v>
      </c>
      <c r="B34" s="47"/>
      <c r="C34" s="34">
        <f>(-C31)/FlussiInteressi!D2/C32</f>
        <v>4.4072009038919918E-2</v>
      </c>
      <c r="D34" s="11">
        <f>(-D31)/FlussiInteressi!G2/D32</f>
        <v>3.1112838286995046E-2</v>
      </c>
      <c r="E34" s="58">
        <f t="shared" si="0"/>
        <v>-0.29404538242131528</v>
      </c>
      <c r="F34" s="59"/>
      <c r="G34" s="50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2"/>
    </row>
    <row r="35" spans="1:18" ht="16.5" thickBot="1" x14ac:dyDescent="0.3">
      <c r="A35" s="64" t="s">
        <v>11</v>
      </c>
      <c r="B35" s="65"/>
      <c r="C35" s="35">
        <f>XIRR(FlussiInteressi!D2:D230,FlussiInteressi!B2:B230)</f>
        <v>3.6978122591972362E-2</v>
      </c>
      <c r="D35" s="12">
        <f>XIRR(FlussiInteressi!G2:G230,FlussiInteressi!E2:E230)</f>
        <v>3.1231090426445011E-2</v>
      </c>
      <c r="E35" s="74">
        <f t="shared" si="0"/>
        <v>-0.15541708888095318</v>
      </c>
      <c r="F35" s="75"/>
      <c r="G35" s="50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2"/>
    </row>
    <row r="36" spans="1:18" ht="16.5" thickBot="1" x14ac:dyDescent="0.3">
      <c r="A36" s="56"/>
      <c r="B36" s="57"/>
      <c r="C36" s="57"/>
      <c r="D36" s="57"/>
      <c r="E36" s="57"/>
      <c r="F36" s="57"/>
      <c r="G36" s="53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5"/>
    </row>
    <row r="78" spans="1:6" ht="73.5" customHeight="1" x14ac:dyDescent="0.25">
      <c r="A78" s="20"/>
      <c r="B78" s="20"/>
      <c r="C78" s="20"/>
      <c r="D78" s="20"/>
      <c r="E78" s="20"/>
      <c r="F78" s="20"/>
    </row>
    <row r="79" spans="1:6" ht="47.25" customHeight="1" x14ac:dyDescent="0.25">
      <c r="A79" s="20"/>
      <c r="B79" s="20"/>
      <c r="C79" s="20"/>
      <c r="D79" s="20"/>
      <c r="E79" s="20"/>
      <c r="F79" s="20"/>
    </row>
    <row r="80" spans="1:6" x14ac:dyDescent="0.25">
      <c r="A80" s="21"/>
      <c r="B80" s="22"/>
    </row>
  </sheetData>
  <autoFilter ref="A4:F4" xr:uid="{00000000-0009-0000-0000-000000000000}">
    <filterColumn colId="0" showButton="0"/>
    <filterColumn colId="4" showButton="0"/>
  </autoFilter>
  <mergeCells count="52">
    <mergeCell ref="A7:B7"/>
    <mergeCell ref="E32:F32"/>
    <mergeCell ref="E33:F33"/>
    <mergeCell ref="E34:F34"/>
    <mergeCell ref="A30:B30"/>
    <mergeCell ref="E21:F21"/>
    <mergeCell ref="A21:B21"/>
    <mergeCell ref="A32:B32"/>
    <mergeCell ref="E31:F31"/>
    <mergeCell ref="E22:F24"/>
    <mergeCell ref="A28:B28"/>
    <mergeCell ref="E28:F28"/>
    <mergeCell ref="E29:F29"/>
    <mergeCell ref="E30:F30"/>
    <mergeCell ref="E27:F27"/>
    <mergeCell ref="A4:B4"/>
    <mergeCell ref="A24:B24"/>
    <mergeCell ref="A26:B26"/>
    <mergeCell ref="E26:F26"/>
    <mergeCell ref="A10:B10"/>
    <mergeCell ref="E15:F15"/>
    <mergeCell ref="A14:B14"/>
    <mergeCell ref="A13:B13"/>
    <mergeCell ref="A17:B17"/>
    <mergeCell ref="A18:B18"/>
    <mergeCell ref="A20:B20"/>
    <mergeCell ref="A5:B5"/>
    <mergeCell ref="A8:B8"/>
    <mergeCell ref="A11:B11"/>
    <mergeCell ref="A16:B16"/>
    <mergeCell ref="A6:B6"/>
    <mergeCell ref="A9:B9"/>
    <mergeCell ref="A29:B29"/>
    <mergeCell ref="A12:B12"/>
    <mergeCell ref="A19:B19"/>
    <mergeCell ref="A15:B15"/>
    <mergeCell ref="E20:F20"/>
    <mergeCell ref="A2:P2"/>
    <mergeCell ref="A3:R3"/>
    <mergeCell ref="A35:B35"/>
    <mergeCell ref="A31:B31"/>
    <mergeCell ref="A27:B27"/>
    <mergeCell ref="A25:B25"/>
    <mergeCell ref="A22:B22"/>
    <mergeCell ref="E5:F6"/>
    <mergeCell ref="E9:F14"/>
    <mergeCell ref="E16:F19"/>
    <mergeCell ref="E35:F35"/>
    <mergeCell ref="E4:F4"/>
    <mergeCell ref="E7:F7"/>
    <mergeCell ref="E8:F8"/>
    <mergeCell ref="E25:F25"/>
  </mergeCells>
  <hyperlinks>
    <hyperlink ref="A26:B26" location="FlussiInteressi!A1" display="INTERESSI" xr:uid="{AFE19D5C-AE45-430E-8AB2-2044A52394C4}"/>
    <hyperlink ref="A1" r:id="rId1" display="Powered by : https://www.linkedin.com/in/andreasanta1983/ " xr:uid="{FD5FDA69-7E43-40CD-A0A7-0231E1FEE435}"/>
  </hyperlinks>
  <pageMargins left="0.70866141732283472" right="0.70866141732283472" top="0.74803149606299213" bottom="0.74803149606299213" header="0.31496062992125984" footer="0.31496062992125984"/>
  <pageSetup paperSize="9" scale="70" orientation="portrait" r:id="rId2"/>
  <drawing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1000000}">
          <x14:formula1>
            <xm:f>Parametri!$B$2:$B$3</xm:f>
          </x14:formula1>
          <xm:sqref>C13:D13</xm:sqref>
        </x14:dataValidation>
        <x14:dataValidation type="list" allowBlank="1" showInputMessage="1" showErrorMessage="1" xr:uid="{00000000-0002-0000-0000-000000000000}">
          <x14:formula1>
            <xm:f>Parametri!$B$6:$B$7</xm:f>
          </x14:formula1>
          <xm:sqref>C8:D8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32CE0-3BDB-49EF-B8E8-DD504B212BA8}">
  <sheetPr>
    <tabColor theme="5" tint="0.59999389629810485"/>
  </sheetPr>
  <dimension ref="A1:M230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D2" sqref="D2"/>
    </sheetView>
  </sheetViews>
  <sheetFormatPr defaultRowHeight="15" x14ac:dyDescent="0.25"/>
  <cols>
    <col min="2" max="2" width="12.7109375" bestFit="1" customWidth="1"/>
    <col min="3" max="3" width="9" bestFit="1" customWidth="1"/>
    <col min="4" max="4" width="11.5703125" bestFit="1" customWidth="1"/>
    <col min="5" max="5" width="12.7109375" bestFit="1" customWidth="1"/>
    <col min="7" max="7" width="10.85546875" bestFit="1" customWidth="1"/>
  </cols>
  <sheetData>
    <row r="1" spans="1:8" s="20" customFormat="1" ht="49.5" x14ac:dyDescent="0.25">
      <c r="A1" s="23"/>
      <c r="B1" s="41" t="s">
        <v>4</v>
      </c>
      <c r="C1" s="41" t="s">
        <v>5</v>
      </c>
      <c r="D1" s="41" t="s">
        <v>6</v>
      </c>
      <c r="E1" s="41" t="s">
        <v>4</v>
      </c>
      <c r="F1" s="41" t="s">
        <v>5</v>
      </c>
      <c r="G1" s="41" t="s">
        <v>6</v>
      </c>
      <c r="H1" s="24"/>
    </row>
    <row r="2" spans="1:8" s="20" customFormat="1" ht="15.75" x14ac:dyDescent="0.25">
      <c r="A2" s="23"/>
      <c r="B2" s="4">
        <f>ConfrontoRendimenti!C5</f>
        <v>45132</v>
      </c>
      <c r="C2" s="2"/>
      <c r="D2" s="1">
        <f>-ConfrontoRendimenti!C21-ConfrontoRendimenti!C22</f>
        <v>-5949.636548913043</v>
      </c>
      <c r="E2" s="4">
        <f>ConfrontoRendimenti!D5</f>
        <v>45132</v>
      </c>
      <c r="F2" s="3"/>
      <c r="G2" s="42">
        <f>-ConfrontoRendimenti!D21-ConfrontoRendimenti!D22</f>
        <v>-9812.204483695652</v>
      </c>
      <c r="H2" s="24"/>
    </row>
    <row r="3" spans="1:8" s="20" customFormat="1" ht="15.75" x14ac:dyDescent="0.25">
      <c r="A3" s="23"/>
      <c r="B3" s="4">
        <f>IF(ConfrontoRendimenti!$C$13=0,ConfrontoRendimenti!C6,ConfrontoRendimenti!C17)</f>
        <v>45170</v>
      </c>
      <c r="C3" s="2">
        <f>IF(ConfrontoRendimenti!$C$13=0,0,IF(B3=0,0,ConfrontoRendimenti!$C$15/ConfrontoRendimenti!$C$13))</f>
        <v>9.4062499999999997E-3</v>
      </c>
      <c r="D3" s="1">
        <f>IF(B3=ConfrontoRendimenti!$C$6,C3*100+ConfrontoRendimenti!$C$12,IF(B3&lt;ConfrontoRendimenti!$C$6,C3*100,0))*ConfrontoRendimenti!$C$7/100</f>
        <v>94.0625</v>
      </c>
      <c r="E3" s="4">
        <f>IF(ConfrontoRendimenti!$D$13=0,ConfrontoRendimenti!D6,ConfrontoRendimenti!D17)</f>
        <v>45245</v>
      </c>
      <c r="F3" s="2">
        <f>IF(ConfrontoRendimenti!$D$13=0,0,IF(E3=0,0,ConfrontoRendimenti!$D$15/ConfrontoRendimenti!$D$13))</f>
        <v>1.0937500000000001E-2</v>
      </c>
      <c r="G3" s="1">
        <f>IF(E3=ConfrontoRendimenti!$D$6,F3*100+ConfrontoRendimenti!$D$12,IF(E3&lt;ConfrontoRendimenti!$D$6,F3*100,0))*ConfrontoRendimenti!$D$7/100</f>
        <v>109.375</v>
      </c>
      <c r="H3" s="24"/>
    </row>
    <row r="4" spans="1:8" s="20" customFormat="1" ht="15.75" x14ac:dyDescent="0.25">
      <c r="A4" s="23"/>
      <c r="B4" s="4">
        <f>IF(B3=0,0,IF(B3=ConfrontoRendimenti!$C$6,0,EDATE(B3,12/ConfrontoRendimenti!$C$13)))</f>
        <v>45352</v>
      </c>
      <c r="C4" s="2">
        <f>IF(ConfrontoRendimenti!$C$13=0,0,IF(B4=0,0,ConfrontoRendimenti!$C$15/ConfrontoRendimenti!$C$13))</f>
        <v>9.4062499999999997E-3</v>
      </c>
      <c r="D4" s="1">
        <f>IF(B4=ConfrontoRendimenti!$C$6,C4*100+ConfrontoRendimenti!$C$12,IF(B4&lt;ConfrontoRendimenti!$C$6,C4*100,0))*ConfrontoRendimenti!$C$7/100</f>
        <v>94.0625</v>
      </c>
      <c r="E4" s="4">
        <f>IF(E3=0,0,IF(E3=ConfrontoRendimenti!$D$6,0,EDATE(E3,12/ConfrontoRendimenti!$D$13)))</f>
        <v>45427</v>
      </c>
      <c r="F4" s="2">
        <f>IF(ConfrontoRendimenti!$D$13=0,0,IF(E4=0,0,ConfrontoRendimenti!$D$15/ConfrontoRendimenti!$D$13))</f>
        <v>1.0937500000000001E-2</v>
      </c>
      <c r="G4" s="1">
        <f>IF(E4=ConfrontoRendimenti!$D$6,F4*100+ConfrontoRendimenti!$D$12,IF(E4&lt;ConfrontoRendimenti!$D$6,F4*100,0))*ConfrontoRendimenti!$D$7/100</f>
        <v>109.375</v>
      </c>
      <c r="H4" s="24"/>
    </row>
    <row r="5" spans="1:8" s="20" customFormat="1" ht="15.75" x14ac:dyDescent="0.25">
      <c r="A5" s="23"/>
      <c r="B5" s="4">
        <f>IF(B4=0,0,IF(B4=ConfrontoRendimenti!$C$6,0,EDATE(B4,12/ConfrontoRendimenti!$C$13)))</f>
        <v>45536</v>
      </c>
      <c r="C5" s="2">
        <f>IF(ConfrontoRendimenti!$C$13=0,0,IF(B5=0,0,ConfrontoRendimenti!$C$15/ConfrontoRendimenti!$C$13))</f>
        <v>9.4062499999999997E-3</v>
      </c>
      <c r="D5" s="1">
        <f>IF(B5=ConfrontoRendimenti!$C$6,C5*100+ConfrontoRendimenti!$C$12,IF(B5&lt;ConfrontoRendimenti!$C$6,C5*100,0))*ConfrontoRendimenti!$C$7/100</f>
        <v>94.0625</v>
      </c>
      <c r="E5" s="4">
        <f>IF(E4=0,0,IF(E4=ConfrontoRendimenti!$D$6,0,EDATE(E4,12/ConfrontoRendimenti!$D$13)))</f>
        <v>45611</v>
      </c>
      <c r="F5" s="2">
        <f>IF(ConfrontoRendimenti!$D$13=0,0,IF(E5=0,0,ConfrontoRendimenti!$D$15/ConfrontoRendimenti!$D$13))</f>
        <v>1.0937500000000001E-2</v>
      </c>
      <c r="G5" s="1">
        <f>IF(E5=ConfrontoRendimenti!$D$6,F5*100+ConfrontoRendimenti!$D$12,IF(E5&lt;ConfrontoRendimenti!$D$6,F5*100,0))*ConfrontoRendimenti!$D$7/100</f>
        <v>109.375</v>
      </c>
      <c r="H5" s="24"/>
    </row>
    <row r="6" spans="1:8" s="20" customFormat="1" ht="15.75" x14ac:dyDescent="0.25">
      <c r="A6" s="23"/>
      <c r="B6" s="4">
        <f>IF(B5=0,0,IF(B5=ConfrontoRendimenti!$C$6,0,EDATE(B5,12/ConfrontoRendimenti!$C$13)))</f>
        <v>45717</v>
      </c>
      <c r="C6" s="2">
        <f>IF(ConfrontoRendimenti!$C$13=0,0,IF(B6=0,0,ConfrontoRendimenti!$C$15/ConfrontoRendimenti!$C$13))</f>
        <v>9.4062499999999997E-3</v>
      </c>
      <c r="D6" s="1">
        <f>IF(B6=ConfrontoRendimenti!$C$6,C6*100+ConfrontoRendimenti!$C$12,IF(B6&lt;ConfrontoRendimenti!$C$6,C6*100,0))*ConfrontoRendimenti!$C$7/100</f>
        <v>94.0625</v>
      </c>
      <c r="E6" s="4">
        <f>IF(E5=0,0,IF(E5=ConfrontoRendimenti!$D$6,0,EDATE(E5,12/ConfrontoRendimenti!$D$13)))</f>
        <v>45792</v>
      </c>
      <c r="F6" s="2">
        <f>IF(ConfrontoRendimenti!$D$13=0,0,IF(E6=0,0,ConfrontoRendimenti!$D$15/ConfrontoRendimenti!$D$13))</f>
        <v>1.0937500000000001E-2</v>
      </c>
      <c r="G6" s="1">
        <f>IF(E6=ConfrontoRendimenti!$D$6,F6*100+ConfrontoRendimenti!$D$12,IF(E6&lt;ConfrontoRendimenti!$D$6,F6*100,0))*ConfrontoRendimenti!$D$7/100</f>
        <v>109.375</v>
      </c>
      <c r="H6" s="24"/>
    </row>
    <row r="7" spans="1:8" s="20" customFormat="1" ht="15.75" x14ac:dyDescent="0.25">
      <c r="A7" s="23"/>
      <c r="B7" s="4">
        <f>IF(B6=0,0,IF(B6=ConfrontoRendimenti!$C$6,0,EDATE(B6,12/ConfrontoRendimenti!$C$13)))</f>
        <v>45901</v>
      </c>
      <c r="C7" s="2">
        <f>IF(ConfrontoRendimenti!$C$13=0,0,IF(B7=0,0,ConfrontoRendimenti!$C$15/ConfrontoRendimenti!$C$13))</f>
        <v>9.4062499999999997E-3</v>
      </c>
      <c r="D7" s="1">
        <f>IF(B7=ConfrontoRendimenti!$C$6,C7*100+ConfrontoRendimenti!$C$12,IF(B7&lt;ConfrontoRendimenti!$C$6,C7*100,0))*ConfrontoRendimenti!$C$7/100</f>
        <v>94.0625</v>
      </c>
      <c r="E7" s="4">
        <f>IF(E6=0,0,IF(E6=ConfrontoRendimenti!$D$6,0,EDATE(E6,12/ConfrontoRendimenti!$D$13)))</f>
        <v>45976</v>
      </c>
      <c r="F7" s="2">
        <f>IF(ConfrontoRendimenti!$D$13=0,0,IF(E7=0,0,ConfrontoRendimenti!$D$15/ConfrontoRendimenti!$D$13))</f>
        <v>1.0937500000000001E-2</v>
      </c>
      <c r="G7" s="1">
        <f>IF(E7=ConfrontoRendimenti!$D$6,F7*100+ConfrontoRendimenti!$D$12,IF(E7&lt;ConfrontoRendimenti!$D$6,F7*100,0))*ConfrontoRendimenti!$D$7/100</f>
        <v>10080.625</v>
      </c>
      <c r="H7" s="24"/>
    </row>
    <row r="8" spans="1:8" s="20" customFormat="1" ht="15.75" x14ac:dyDescent="0.25">
      <c r="A8" s="23"/>
      <c r="B8" s="4">
        <f>IF(B7=0,0,IF(B7=ConfrontoRendimenti!$C$6,0,EDATE(B7,12/ConfrontoRendimenti!$C$13)))</f>
        <v>46082</v>
      </c>
      <c r="C8" s="2">
        <f>IF(ConfrontoRendimenti!$C$13=0,0,IF(B8=0,0,ConfrontoRendimenti!$C$15/ConfrontoRendimenti!$C$13))</f>
        <v>9.4062499999999997E-3</v>
      </c>
      <c r="D8" s="1">
        <f>IF(B8=ConfrontoRendimenti!$C$6,C8*100+ConfrontoRendimenti!$C$12,IF(B8&lt;ConfrontoRendimenti!$C$6,C8*100,0))*ConfrontoRendimenti!$C$7/100</f>
        <v>94.0625</v>
      </c>
      <c r="E8" s="4">
        <f>IF(E7=0,0,IF(E7=ConfrontoRendimenti!$D$6,0,EDATE(E7,12/ConfrontoRendimenti!$D$13)))</f>
        <v>0</v>
      </c>
      <c r="F8" s="2">
        <f>IF(ConfrontoRendimenti!$D$13=0,0,IF(E8=0,0,ConfrontoRendimenti!$D$15/ConfrontoRendimenti!$D$13))</f>
        <v>0</v>
      </c>
      <c r="G8" s="1">
        <f>IF(E8=ConfrontoRendimenti!$D$6,F8*100+ConfrontoRendimenti!$D$12,IF(E8&lt;ConfrontoRendimenti!$D$6,F8*100,0))*ConfrontoRendimenti!$D$7/100</f>
        <v>0</v>
      </c>
      <c r="H8" s="24"/>
    </row>
    <row r="9" spans="1:8" s="20" customFormat="1" ht="15.75" x14ac:dyDescent="0.25">
      <c r="A9" s="23"/>
      <c r="B9" s="4">
        <f>IF(B8=0,0,IF(B8=ConfrontoRendimenti!$C$6,0,EDATE(B8,12/ConfrontoRendimenti!$C$13)))</f>
        <v>46266</v>
      </c>
      <c r="C9" s="2">
        <f>IF(ConfrontoRendimenti!$C$13=0,0,IF(B9=0,0,ConfrontoRendimenti!$C$15/ConfrontoRendimenti!$C$13))</f>
        <v>9.4062499999999997E-3</v>
      </c>
      <c r="D9" s="1">
        <f>IF(B9=ConfrontoRendimenti!$C$6,C9*100+ConfrontoRendimenti!$C$12,IF(B9&lt;ConfrontoRendimenti!$C$6,C9*100,0))*ConfrontoRendimenti!$C$7/100</f>
        <v>94.0625</v>
      </c>
      <c r="E9" s="4">
        <f>IF(E8=0,0,IF(E8=ConfrontoRendimenti!$D$6,0,EDATE(E8,12/ConfrontoRendimenti!$D$13)))</f>
        <v>0</v>
      </c>
      <c r="F9" s="2">
        <f>IF(ConfrontoRendimenti!$D$13=0,0,IF(E9=0,0,ConfrontoRendimenti!$D$15/ConfrontoRendimenti!$D$13))</f>
        <v>0</v>
      </c>
      <c r="G9" s="1">
        <f>IF(E9=ConfrontoRendimenti!$D$6,F9*100+ConfrontoRendimenti!$D$12,IF(E9&lt;ConfrontoRendimenti!$D$6,F9*100,0))*ConfrontoRendimenti!$D$7/100</f>
        <v>0</v>
      </c>
      <c r="H9" s="24"/>
    </row>
    <row r="10" spans="1:8" s="20" customFormat="1" ht="15.75" x14ac:dyDescent="0.25">
      <c r="A10" s="23"/>
      <c r="B10" s="4">
        <f>IF(B9=0,0,IF(B9=ConfrontoRendimenti!$C$6,0,EDATE(B9,12/ConfrontoRendimenti!$C$13)))</f>
        <v>46447</v>
      </c>
      <c r="C10" s="2">
        <f>IF(ConfrontoRendimenti!$C$13=0,0,IF(B10=0,0,ConfrontoRendimenti!$C$15/ConfrontoRendimenti!$C$13))</f>
        <v>9.4062499999999997E-3</v>
      </c>
      <c r="D10" s="1">
        <f>IF(B10=ConfrontoRendimenti!$C$6,C10*100+ConfrontoRendimenti!$C$12,IF(B10&lt;ConfrontoRendimenti!$C$6,C10*100,0))*ConfrontoRendimenti!$C$7/100</f>
        <v>94.0625</v>
      </c>
      <c r="E10" s="4">
        <f>IF(E9=0,0,IF(E9=ConfrontoRendimenti!$D$6,0,EDATE(E9,12/ConfrontoRendimenti!$D$13)))</f>
        <v>0</v>
      </c>
      <c r="F10" s="2">
        <f>IF(ConfrontoRendimenti!$D$13=0,0,IF(E10=0,0,ConfrontoRendimenti!$D$15/ConfrontoRendimenti!$D$13))</f>
        <v>0</v>
      </c>
      <c r="G10" s="1">
        <f>IF(E10=ConfrontoRendimenti!$D$6,F10*100+ConfrontoRendimenti!$D$12,IF(E10&lt;ConfrontoRendimenti!$D$6,F10*100,0))*ConfrontoRendimenti!$D$7/100</f>
        <v>0</v>
      </c>
      <c r="H10" s="24"/>
    </row>
    <row r="11" spans="1:8" s="20" customFormat="1" ht="15.75" x14ac:dyDescent="0.25">
      <c r="A11" s="23"/>
      <c r="B11" s="4">
        <f>IF(B10=0,0,IF(B10=ConfrontoRendimenti!$C$6,0,EDATE(B10,12/ConfrontoRendimenti!$C$13)))</f>
        <v>46631</v>
      </c>
      <c r="C11" s="2">
        <f>IF(ConfrontoRendimenti!$C$13=0,0,IF(B11=0,0,ConfrontoRendimenti!$C$15/ConfrontoRendimenti!$C$13))</f>
        <v>9.4062499999999997E-3</v>
      </c>
      <c r="D11" s="1">
        <f>IF(B11=ConfrontoRendimenti!$C$6,C11*100+ConfrontoRendimenti!$C$12,IF(B11&lt;ConfrontoRendimenti!$C$6,C11*100,0))*ConfrontoRendimenti!$C$7/100</f>
        <v>94.0625</v>
      </c>
      <c r="E11" s="4">
        <f>IF(E10=0,0,IF(E10=ConfrontoRendimenti!$D$6,0,EDATE(E10,12/ConfrontoRendimenti!$D$13)))</f>
        <v>0</v>
      </c>
      <c r="F11" s="2">
        <f>IF(ConfrontoRendimenti!$D$13=0,0,IF(E11=0,0,ConfrontoRendimenti!$D$15/ConfrontoRendimenti!$D$13))</f>
        <v>0</v>
      </c>
      <c r="G11" s="1">
        <f>IF(E11=ConfrontoRendimenti!$D$6,F11*100+ConfrontoRendimenti!$D$12,IF(E11&lt;ConfrontoRendimenti!$D$6,F11*100,0))*ConfrontoRendimenti!$D$7/100</f>
        <v>0</v>
      </c>
      <c r="H11" s="24"/>
    </row>
    <row r="12" spans="1:8" s="20" customFormat="1" ht="15.75" x14ac:dyDescent="0.25">
      <c r="A12" s="23"/>
      <c r="B12" s="4">
        <f>IF(B11=0,0,IF(B11=ConfrontoRendimenti!$C$6,0,EDATE(B11,12/ConfrontoRendimenti!$C$13)))</f>
        <v>46813</v>
      </c>
      <c r="C12" s="2">
        <f>IF(ConfrontoRendimenti!$C$13=0,0,IF(B12=0,0,ConfrontoRendimenti!$C$15/ConfrontoRendimenti!$C$13))</f>
        <v>9.4062499999999997E-3</v>
      </c>
      <c r="D12" s="1">
        <f>IF(B12=ConfrontoRendimenti!$C$6,C12*100+ConfrontoRendimenti!$C$12,IF(B12&lt;ConfrontoRendimenti!$C$6,C12*100,0))*ConfrontoRendimenti!$C$7/100</f>
        <v>94.0625</v>
      </c>
      <c r="E12" s="4">
        <f>IF(E11=0,0,IF(E11=ConfrontoRendimenti!$D$6,0,EDATE(E11,12/ConfrontoRendimenti!$D$13)))</f>
        <v>0</v>
      </c>
      <c r="F12" s="2">
        <f>IF(ConfrontoRendimenti!$D$13=0,0,IF(E12=0,0,ConfrontoRendimenti!$D$15/ConfrontoRendimenti!$D$13))</f>
        <v>0</v>
      </c>
      <c r="G12" s="1">
        <f>IF(E12=ConfrontoRendimenti!$D$6,F12*100+ConfrontoRendimenti!$D$12,IF(E12&lt;ConfrontoRendimenti!$D$6,F12*100,0))*ConfrontoRendimenti!$D$7/100</f>
        <v>0</v>
      </c>
      <c r="H12" s="24"/>
    </row>
    <row r="13" spans="1:8" s="20" customFormat="1" ht="15.75" x14ac:dyDescent="0.25">
      <c r="A13" s="23"/>
      <c r="B13" s="4">
        <f>IF(B12=0,0,IF(B12=ConfrontoRendimenti!$C$6,0,EDATE(B12,12/ConfrontoRendimenti!$C$13)))</f>
        <v>46997</v>
      </c>
      <c r="C13" s="2">
        <f>IF(ConfrontoRendimenti!$C$13=0,0,IF(B13=0,0,ConfrontoRendimenti!$C$15/ConfrontoRendimenti!$C$13))</f>
        <v>9.4062499999999997E-3</v>
      </c>
      <c r="D13" s="1">
        <f>IF(B13=ConfrontoRendimenti!$C$6,C13*100+ConfrontoRendimenti!$C$12,IF(B13&lt;ConfrontoRendimenti!$C$6,C13*100,0))*ConfrontoRendimenti!$C$7/100</f>
        <v>94.0625</v>
      </c>
      <c r="E13" s="4">
        <f>IF(E12=0,0,IF(E12=ConfrontoRendimenti!$D$6,0,EDATE(E12,12/ConfrontoRendimenti!$D$13)))</f>
        <v>0</v>
      </c>
      <c r="F13" s="2">
        <f>IF(ConfrontoRendimenti!$D$13=0,0,IF(E13=0,0,ConfrontoRendimenti!$D$15/ConfrontoRendimenti!$D$13))</f>
        <v>0</v>
      </c>
      <c r="G13" s="1">
        <f>IF(E13=ConfrontoRendimenti!$D$6,F13*100+ConfrontoRendimenti!$D$12,IF(E13&lt;ConfrontoRendimenti!$D$6,F13*100,0))*ConfrontoRendimenti!$D$7/100</f>
        <v>0</v>
      </c>
      <c r="H13" s="24"/>
    </row>
    <row r="14" spans="1:8" s="20" customFormat="1" ht="15.75" x14ac:dyDescent="0.25">
      <c r="A14" s="23"/>
      <c r="B14" s="4">
        <f>IF(B13=0,0,IF(B13=ConfrontoRendimenti!$C$6,0,EDATE(B13,12/ConfrontoRendimenti!$C$13)))</f>
        <v>47178</v>
      </c>
      <c r="C14" s="2">
        <f>IF(ConfrontoRendimenti!$C$13=0,0,IF(B14=0,0,ConfrontoRendimenti!$C$15/ConfrontoRendimenti!$C$13))</f>
        <v>9.4062499999999997E-3</v>
      </c>
      <c r="D14" s="1">
        <f>IF(B14=ConfrontoRendimenti!$C$6,C14*100+ConfrontoRendimenti!$C$12,IF(B14&lt;ConfrontoRendimenti!$C$6,C14*100,0))*ConfrontoRendimenti!$C$7/100</f>
        <v>94.0625</v>
      </c>
      <c r="E14" s="4">
        <f>IF(E13=0,0,IF(E13=ConfrontoRendimenti!$D$6,0,EDATE(E13,12/ConfrontoRendimenti!$D$13)))</f>
        <v>0</v>
      </c>
      <c r="F14" s="2">
        <f>IF(ConfrontoRendimenti!$D$13=0,0,IF(E14=0,0,ConfrontoRendimenti!$D$15/ConfrontoRendimenti!$D$13))</f>
        <v>0</v>
      </c>
      <c r="G14" s="1">
        <f>IF(E14=ConfrontoRendimenti!$D$6,F14*100+ConfrontoRendimenti!$D$12,IF(E14&lt;ConfrontoRendimenti!$D$6,F14*100,0))*ConfrontoRendimenti!$D$7/100</f>
        <v>0</v>
      </c>
      <c r="H14" s="24"/>
    </row>
    <row r="15" spans="1:8" s="20" customFormat="1" ht="15.75" x14ac:dyDescent="0.25">
      <c r="A15" s="23"/>
      <c r="B15" s="4">
        <f>IF(B14=0,0,IF(B14=ConfrontoRendimenti!$C$6,0,EDATE(B14,12/ConfrontoRendimenti!$C$13)))</f>
        <v>47362</v>
      </c>
      <c r="C15" s="2">
        <f>IF(ConfrontoRendimenti!$C$13=0,0,IF(B15=0,0,ConfrontoRendimenti!$C$15/ConfrontoRendimenti!$C$13))</f>
        <v>9.4062499999999997E-3</v>
      </c>
      <c r="D15" s="1">
        <f>IF(B15=ConfrontoRendimenti!$C$6,C15*100+ConfrontoRendimenti!$C$12,IF(B15&lt;ConfrontoRendimenti!$C$6,C15*100,0))*ConfrontoRendimenti!$C$7/100</f>
        <v>94.0625</v>
      </c>
      <c r="E15" s="4">
        <f>IF(E14=0,0,IF(E14=ConfrontoRendimenti!$D$6,0,EDATE(E14,12/ConfrontoRendimenti!$D$13)))</f>
        <v>0</v>
      </c>
      <c r="F15" s="2">
        <f>IF(ConfrontoRendimenti!$D$13=0,0,IF(E15=0,0,ConfrontoRendimenti!$D$15/ConfrontoRendimenti!$D$13))</f>
        <v>0</v>
      </c>
      <c r="G15" s="1">
        <f>IF(E15=ConfrontoRendimenti!$D$6,F15*100+ConfrontoRendimenti!$D$12,IF(E15&lt;ConfrontoRendimenti!$D$6,F15*100,0))*ConfrontoRendimenti!$D$7/100</f>
        <v>0</v>
      </c>
      <c r="H15" s="24"/>
    </row>
    <row r="16" spans="1:8" s="20" customFormat="1" ht="15.75" x14ac:dyDescent="0.25">
      <c r="A16" s="23"/>
      <c r="B16" s="4">
        <f>IF(B15=0,0,IF(B15=ConfrontoRendimenti!$C$6,0,EDATE(B15,12/ConfrontoRendimenti!$C$13)))</f>
        <v>47543</v>
      </c>
      <c r="C16" s="2">
        <f>IF(ConfrontoRendimenti!$C$13=0,0,IF(B16=0,0,ConfrontoRendimenti!$C$15/ConfrontoRendimenti!$C$13))</f>
        <v>9.4062499999999997E-3</v>
      </c>
      <c r="D16" s="1">
        <f>IF(B16=ConfrontoRendimenti!$C$6,C16*100+ConfrontoRendimenti!$C$12,IF(B16&lt;ConfrontoRendimenti!$C$6,C16*100,0))*ConfrontoRendimenti!$C$7/100</f>
        <v>94.0625</v>
      </c>
      <c r="E16" s="4">
        <f>IF(E15=0,0,IF(E15=ConfrontoRendimenti!$D$6,0,EDATE(E15,12/ConfrontoRendimenti!$D$13)))</f>
        <v>0</v>
      </c>
      <c r="F16" s="2">
        <f>IF(ConfrontoRendimenti!$D$13=0,0,IF(E16=0,0,ConfrontoRendimenti!$D$15/ConfrontoRendimenti!$D$13))</f>
        <v>0</v>
      </c>
      <c r="G16" s="1">
        <f>IF(E16=ConfrontoRendimenti!$D$6,F16*100+ConfrontoRendimenti!$D$12,IF(E16&lt;ConfrontoRendimenti!$D$6,F16*100,0))*ConfrontoRendimenti!$D$7/100</f>
        <v>0</v>
      </c>
      <c r="H16" s="24"/>
    </row>
    <row r="17" spans="1:8" s="20" customFormat="1" ht="15.75" x14ac:dyDescent="0.25">
      <c r="A17" s="23"/>
      <c r="B17" s="4">
        <f>IF(B16=0,0,IF(B16=ConfrontoRendimenti!$C$6,0,EDATE(B16,12/ConfrontoRendimenti!$C$13)))</f>
        <v>47727</v>
      </c>
      <c r="C17" s="2">
        <f>IF(ConfrontoRendimenti!$C$13=0,0,IF(B17=0,0,ConfrontoRendimenti!$C$15/ConfrontoRendimenti!$C$13))</f>
        <v>9.4062499999999997E-3</v>
      </c>
      <c r="D17" s="1">
        <f>IF(B17=ConfrontoRendimenti!$C$6,C17*100+ConfrontoRendimenti!$C$12,IF(B17&lt;ConfrontoRendimenti!$C$6,C17*100,0))*ConfrontoRendimenti!$C$7/100</f>
        <v>94.0625</v>
      </c>
      <c r="E17" s="4">
        <f>IF(E16=0,0,IF(E16=ConfrontoRendimenti!$D$6,0,EDATE(E16,12/ConfrontoRendimenti!$D$13)))</f>
        <v>0</v>
      </c>
      <c r="F17" s="2">
        <f>IF(ConfrontoRendimenti!$D$13=0,0,IF(E17=0,0,ConfrontoRendimenti!$D$15/ConfrontoRendimenti!$D$13))</f>
        <v>0</v>
      </c>
      <c r="G17" s="1">
        <f>IF(E17=ConfrontoRendimenti!$D$6,F17*100+ConfrontoRendimenti!$D$12,IF(E17&lt;ConfrontoRendimenti!$D$6,F17*100,0))*ConfrontoRendimenti!$D$7/100</f>
        <v>0</v>
      </c>
      <c r="H17" s="24"/>
    </row>
    <row r="18" spans="1:8" s="20" customFormat="1" ht="15.75" x14ac:dyDescent="0.25">
      <c r="A18" s="23"/>
      <c r="B18" s="4">
        <f>IF(B17=0,0,IF(B17=ConfrontoRendimenti!$C$6,0,EDATE(B17,12/ConfrontoRendimenti!$C$13)))</f>
        <v>47908</v>
      </c>
      <c r="C18" s="2">
        <f>IF(ConfrontoRendimenti!$C$13=0,0,IF(B18=0,0,ConfrontoRendimenti!$C$15/ConfrontoRendimenti!$C$13))</f>
        <v>9.4062499999999997E-3</v>
      </c>
      <c r="D18" s="1">
        <f>IF(B18=ConfrontoRendimenti!$C$6,C18*100+ConfrontoRendimenti!$C$12,IF(B18&lt;ConfrontoRendimenti!$C$6,C18*100,0))*ConfrontoRendimenti!$C$7/100</f>
        <v>94.0625</v>
      </c>
      <c r="E18" s="4">
        <f>IF(E17=0,0,IF(E17=ConfrontoRendimenti!$D$6,0,EDATE(E17,12/ConfrontoRendimenti!$D$13)))</f>
        <v>0</v>
      </c>
      <c r="F18" s="2">
        <f>IF(ConfrontoRendimenti!$D$13=0,0,IF(E18=0,0,ConfrontoRendimenti!$D$15/ConfrontoRendimenti!$D$13))</f>
        <v>0</v>
      </c>
      <c r="G18" s="1">
        <f>IF(E18=ConfrontoRendimenti!$D$6,F18*100+ConfrontoRendimenti!$D$12,IF(E18&lt;ConfrontoRendimenti!$D$6,F18*100,0))*ConfrontoRendimenti!$D$7/100</f>
        <v>0</v>
      </c>
      <c r="H18" s="24"/>
    </row>
    <row r="19" spans="1:8" s="20" customFormat="1" ht="15.75" x14ac:dyDescent="0.25">
      <c r="A19" s="23"/>
      <c r="B19" s="4">
        <f>IF(B18=0,0,IF(B18=ConfrontoRendimenti!$C$6,0,EDATE(B18,12/ConfrontoRendimenti!$C$13)))</f>
        <v>48092</v>
      </c>
      <c r="C19" s="2">
        <f>IF(ConfrontoRendimenti!$C$13=0,0,IF(B19=0,0,ConfrontoRendimenti!$C$15/ConfrontoRendimenti!$C$13))</f>
        <v>9.4062499999999997E-3</v>
      </c>
      <c r="D19" s="1">
        <f>IF(B19=ConfrontoRendimenti!$C$6,C19*100+ConfrontoRendimenti!$C$12,IF(B19&lt;ConfrontoRendimenti!$C$6,C19*100,0))*ConfrontoRendimenti!$C$7/100</f>
        <v>94.0625</v>
      </c>
      <c r="E19" s="4">
        <f>IF(E18=0,0,IF(E18=ConfrontoRendimenti!$D$6,0,EDATE(E18,12/ConfrontoRendimenti!$D$13)))</f>
        <v>0</v>
      </c>
      <c r="F19" s="2">
        <f>IF(ConfrontoRendimenti!$D$13=0,0,IF(E19=0,0,ConfrontoRendimenti!$D$15/ConfrontoRendimenti!$D$13))</f>
        <v>0</v>
      </c>
      <c r="G19" s="1">
        <f>IF(E19=ConfrontoRendimenti!$D$6,F19*100+ConfrontoRendimenti!$D$12,IF(E19&lt;ConfrontoRendimenti!$D$6,F19*100,0))*ConfrontoRendimenti!$D$7/100</f>
        <v>0</v>
      </c>
      <c r="H19" s="24"/>
    </row>
    <row r="20" spans="1:8" s="20" customFormat="1" ht="15.75" x14ac:dyDescent="0.25">
      <c r="A20" s="23"/>
      <c r="B20" s="4">
        <f>IF(B19=0,0,IF(B19=ConfrontoRendimenti!$C$6,0,EDATE(B19,12/ConfrontoRendimenti!$C$13)))</f>
        <v>48274</v>
      </c>
      <c r="C20" s="2">
        <f>IF(ConfrontoRendimenti!$C$13=0,0,IF(B20=0,0,ConfrontoRendimenti!$C$15/ConfrontoRendimenti!$C$13))</f>
        <v>9.4062499999999997E-3</v>
      </c>
      <c r="D20" s="1">
        <f>IF(B20=ConfrontoRendimenti!$C$6,C20*100+ConfrontoRendimenti!$C$12,IF(B20&lt;ConfrontoRendimenti!$C$6,C20*100,0))*ConfrontoRendimenti!$C$7/100</f>
        <v>94.0625</v>
      </c>
      <c r="E20" s="4">
        <f>IF(E19=0,0,IF(E19=ConfrontoRendimenti!$D$6,0,EDATE(E19,12/ConfrontoRendimenti!$D$13)))</f>
        <v>0</v>
      </c>
      <c r="F20" s="2">
        <f>IF(ConfrontoRendimenti!$D$13=0,0,IF(E20=0,0,ConfrontoRendimenti!$D$15/ConfrontoRendimenti!$D$13))</f>
        <v>0</v>
      </c>
      <c r="G20" s="1">
        <f>IF(E20=ConfrontoRendimenti!$D$6,F20*100+ConfrontoRendimenti!$D$12,IF(E20&lt;ConfrontoRendimenti!$D$6,F20*100,0))*ConfrontoRendimenti!$D$7/100</f>
        <v>0</v>
      </c>
      <c r="H20" s="24"/>
    </row>
    <row r="21" spans="1:8" s="20" customFormat="1" ht="15.75" x14ac:dyDescent="0.25">
      <c r="A21" s="23"/>
      <c r="B21" s="4">
        <f>IF(B20=0,0,IF(B20=ConfrontoRendimenti!$C$6,0,EDATE(B20,12/ConfrontoRendimenti!$C$13)))</f>
        <v>48458</v>
      </c>
      <c r="C21" s="2">
        <f>IF(ConfrontoRendimenti!$C$13=0,0,IF(B21=0,0,ConfrontoRendimenti!$C$15/ConfrontoRendimenti!$C$13))</f>
        <v>9.4062499999999997E-3</v>
      </c>
      <c r="D21" s="1">
        <f>IF(B21=ConfrontoRendimenti!$C$6,C21*100+ConfrontoRendimenti!$C$12,IF(B21&lt;ConfrontoRendimenti!$C$6,C21*100,0))*ConfrontoRendimenti!$C$7/100</f>
        <v>94.0625</v>
      </c>
      <c r="E21" s="4">
        <f>IF(E20=0,0,IF(E20=ConfrontoRendimenti!$D$6,0,EDATE(E20,12/ConfrontoRendimenti!$D$13)))</f>
        <v>0</v>
      </c>
      <c r="F21" s="2">
        <f>IF(ConfrontoRendimenti!$D$13=0,0,IF(E21=0,0,ConfrontoRendimenti!$D$15/ConfrontoRendimenti!$D$13))</f>
        <v>0</v>
      </c>
      <c r="G21" s="1">
        <f>IF(E21=ConfrontoRendimenti!$D$6,F21*100+ConfrontoRendimenti!$D$12,IF(E21&lt;ConfrontoRendimenti!$D$6,F21*100,0))*ConfrontoRendimenti!$D$7/100</f>
        <v>0</v>
      </c>
      <c r="H21" s="24"/>
    </row>
    <row r="22" spans="1:8" s="20" customFormat="1" ht="15.75" x14ac:dyDescent="0.25">
      <c r="A22" s="23"/>
      <c r="B22" s="4">
        <f>IF(B21=0,0,IF(B21=ConfrontoRendimenti!$C$6,0,EDATE(B21,12/ConfrontoRendimenti!$C$13)))</f>
        <v>48639</v>
      </c>
      <c r="C22" s="2">
        <f>IF(ConfrontoRendimenti!$C$13=0,0,IF(B22=0,0,ConfrontoRendimenti!$C$15/ConfrontoRendimenti!$C$13))</f>
        <v>9.4062499999999997E-3</v>
      </c>
      <c r="D22" s="1">
        <f>IF(B22=ConfrontoRendimenti!$C$6,C22*100+ConfrontoRendimenti!$C$12,IF(B22&lt;ConfrontoRendimenti!$C$6,C22*100,0))*ConfrontoRendimenti!$C$7/100</f>
        <v>94.0625</v>
      </c>
      <c r="E22" s="4">
        <f>IF(E21=0,0,IF(E21=ConfrontoRendimenti!$D$6,0,EDATE(E21,12/ConfrontoRendimenti!$D$13)))</f>
        <v>0</v>
      </c>
      <c r="F22" s="2">
        <f>IF(ConfrontoRendimenti!$D$13=0,0,IF(E22=0,0,ConfrontoRendimenti!$D$15/ConfrontoRendimenti!$D$13))</f>
        <v>0</v>
      </c>
      <c r="G22" s="1">
        <f>IF(E22=ConfrontoRendimenti!$D$6,F22*100+ConfrontoRendimenti!$D$12,IF(E22&lt;ConfrontoRendimenti!$D$6,F22*100,0))*ConfrontoRendimenti!$D$7/100</f>
        <v>0</v>
      </c>
      <c r="H22" s="24"/>
    </row>
    <row r="23" spans="1:8" s="20" customFormat="1" ht="15.75" x14ac:dyDescent="0.25">
      <c r="A23" s="23"/>
      <c r="B23" s="4">
        <f>IF(B22=0,0,IF(B22=ConfrontoRendimenti!$C$6,0,EDATE(B22,12/ConfrontoRendimenti!$C$13)))</f>
        <v>48823</v>
      </c>
      <c r="C23" s="2">
        <f>IF(ConfrontoRendimenti!$C$13=0,0,IF(B23=0,0,ConfrontoRendimenti!$C$15/ConfrontoRendimenti!$C$13))</f>
        <v>9.4062499999999997E-3</v>
      </c>
      <c r="D23" s="1">
        <f>IF(B23=ConfrontoRendimenti!$C$6,C23*100+ConfrontoRendimenti!$C$12,IF(B23&lt;ConfrontoRendimenti!$C$6,C23*100,0))*ConfrontoRendimenti!$C$7/100</f>
        <v>94.0625</v>
      </c>
      <c r="E23" s="4">
        <f>IF(E22=0,0,IF(E22=ConfrontoRendimenti!$D$6,0,EDATE(E22,12/ConfrontoRendimenti!$D$13)))</f>
        <v>0</v>
      </c>
      <c r="F23" s="2">
        <f>IF(ConfrontoRendimenti!$D$13=0,0,IF(E23=0,0,ConfrontoRendimenti!$D$15/ConfrontoRendimenti!$D$13))</f>
        <v>0</v>
      </c>
      <c r="G23" s="1">
        <f>IF(E23=ConfrontoRendimenti!$D$6,F23*100+ConfrontoRendimenti!$D$12,IF(E23&lt;ConfrontoRendimenti!$D$6,F23*100,0))*ConfrontoRendimenti!$D$7/100</f>
        <v>0</v>
      </c>
      <c r="H23" s="24"/>
    </row>
    <row r="24" spans="1:8" s="20" customFormat="1" ht="15.75" x14ac:dyDescent="0.25">
      <c r="A24" s="23"/>
      <c r="B24" s="4">
        <f>IF(B23=0,0,IF(B23=ConfrontoRendimenti!$C$6,0,EDATE(B23,12/ConfrontoRendimenti!$C$13)))</f>
        <v>49004</v>
      </c>
      <c r="C24" s="2">
        <f>IF(ConfrontoRendimenti!$C$13=0,0,IF(B24=0,0,ConfrontoRendimenti!$C$15/ConfrontoRendimenti!$C$13))</f>
        <v>9.4062499999999997E-3</v>
      </c>
      <c r="D24" s="1">
        <f>IF(B24=ConfrontoRendimenti!$C$6,C24*100+ConfrontoRendimenti!$C$12,IF(B24&lt;ConfrontoRendimenti!$C$6,C24*100,0))*ConfrontoRendimenti!$C$7/100</f>
        <v>94.0625</v>
      </c>
      <c r="E24" s="4">
        <f>IF(E23=0,0,IF(E23=ConfrontoRendimenti!$D$6,0,EDATE(E23,12/ConfrontoRendimenti!$D$13)))</f>
        <v>0</v>
      </c>
      <c r="F24" s="2">
        <f>IF(ConfrontoRendimenti!$D$13=0,0,IF(E24=0,0,ConfrontoRendimenti!$D$15/ConfrontoRendimenti!$D$13))</f>
        <v>0</v>
      </c>
      <c r="G24" s="1">
        <f>IF(E24=ConfrontoRendimenti!$D$6,F24*100+ConfrontoRendimenti!$D$12,IF(E24&lt;ConfrontoRendimenti!$D$6,F24*100,0))*ConfrontoRendimenti!$D$7/100</f>
        <v>0</v>
      </c>
      <c r="H24" s="24"/>
    </row>
    <row r="25" spans="1:8" s="20" customFormat="1" ht="15.75" x14ac:dyDescent="0.25">
      <c r="A25" s="23"/>
      <c r="B25" s="4">
        <f>IF(B24=0,0,IF(B24=ConfrontoRendimenti!$C$6,0,EDATE(B24,12/ConfrontoRendimenti!$C$13)))</f>
        <v>49188</v>
      </c>
      <c r="C25" s="2">
        <f>IF(ConfrontoRendimenti!$C$13=0,0,IF(B25=0,0,ConfrontoRendimenti!$C$15/ConfrontoRendimenti!$C$13))</f>
        <v>9.4062499999999997E-3</v>
      </c>
      <c r="D25" s="1">
        <f>IF(B25=ConfrontoRendimenti!$C$6,C25*100+ConfrontoRendimenti!$C$12,IF(B25&lt;ConfrontoRendimenti!$C$6,C25*100,0))*ConfrontoRendimenti!$C$7/100</f>
        <v>94.0625</v>
      </c>
      <c r="E25" s="4">
        <f>IF(E24=0,0,IF(E24=ConfrontoRendimenti!$D$6,0,EDATE(E24,12/ConfrontoRendimenti!$D$13)))</f>
        <v>0</v>
      </c>
      <c r="F25" s="2">
        <f>IF(ConfrontoRendimenti!$D$13=0,0,IF(E25=0,0,ConfrontoRendimenti!$D$15/ConfrontoRendimenti!$D$13))</f>
        <v>0</v>
      </c>
      <c r="G25" s="1">
        <f>IF(E25=ConfrontoRendimenti!$D$6,F25*100+ConfrontoRendimenti!$D$12,IF(E25&lt;ConfrontoRendimenti!$D$6,F25*100,0))*ConfrontoRendimenti!$D$7/100</f>
        <v>0</v>
      </c>
      <c r="H25" s="24"/>
    </row>
    <row r="26" spans="1:8" s="20" customFormat="1" ht="15.75" x14ac:dyDescent="0.25">
      <c r="A26" s="23"/>
      <c r="B26" s="4">
        <f>IF(B25=0,0,IF(B25=ConfrontoRendimenti!$C$6,0,EDATE(B25,12/ConfrontoRendimenti!$C$13)))</f>
        <v>49369</v>
      </c>
      <c r="C26" s="2">
        <f>IF(ConfrontoRendimenti!$C$13=0,0,IF(B26=0,0,ConfrontoRendimenti!$C$15/ConfrontoRendimenti!$C$13))</f>
        <v>9.4062499999999997E-3</v>
      </c>
      <c r="D26" s="1">
        <f>IF(B26=ConfrontoRendimenti!$C$6,C26*100+ConfrontoRendimenti!$C$12,IF(B26&lt;ConfrontoRendimenti!$C$6,C26*100,0))*ConfrontoRendimenti!$C$7/100</f>
        <v>94.0625</v>
      </c>
      <c r="E26" s="4">
        <f>IF(E25=0,0,IF(E25=ConfrontoRendimenti!$D$6,0,EDATE(E25,12/ConfrontoRendimenti!$D$13)))</f>
        <v>0</v>
      </c>
      <c r="F26" s="2">
        <f>IF(ConfrontoRendimenti!$D$13=0,0,IF(E26=0,0,ConfrontoRendimenti!$D$15/ConfrontoRendimenti!$D$13))</f>
        <v>0</v>
      </c>
      <c r="G26" s="1">
        <f>IF(E26=ConfrontoRendimenti!$D$6,F26*100+ConfrontoRendimenti!$D$12,IF(E26&lt;ConfrontoRendimenti!$D$6,F26*100,0))*ConfrontoRendimenti!$D$7/100</f>
        <v>0</v>
      </c>
      <c r="H26" s="24"/>
    </row>
    <row r="27" spans="1:8" s="20" customFormat="1" ht="15.75" x14ac:dyDescent="0.25">
      <c r="A27" s="23"/>
      <c r="B27" s="4">
        <f>IF(B26=0,0,IF(B26=ConfrontoRendimenti!$C$6,0,EDATE(B26,12/ConfrontoRendimenti!$C$13)))</f>
        <v>49553</v>
      </c>
      <c r="C27" s="2">
        <f>IF(ConfrontoRendimenti!$C$13=0,0,IF(B27=0,0,ConfrontoRendimenti!$C$15/ConfrontoRendimenti!$C$13))</f>
        <v>9.4062499999999997E-3</v>
      </c>
      <c r="D27" s="1">
        <f>IF(B27=ConfrontoRendimenti!$C$6,C27*100+ConfrontoRendimenti!$C$12,IF(B27&lt;ConfrontoRendimenti!$C$6,C27*100,0))*ConfrontoRendimenti!$C$7/100</f>
        <v>94.0625</v>
      </c>
      <c r="E27" s="4">
        <f>IF(E26=0,0,IF(E26=ConfrontoRendimenti!$D$6,0,EDATE(E26,12/ConfrontoRendimenti!$D$13)))</f>
        <v>0</v>
      </c>
      <c r="F27" s="2">
        <f>IF(ConfrontoRendimenti!$D$13=0,0,IF(E27=0,0,ConfrontoRendimenti!$D$15/ConfrontoRendimenti!$D$13))</f>
        <v>0</v>
      </c>
      <c r="G27" s="1">
        <f>IF(E27=ConfrontoRendimenti!$D$6,F27*100+ConfrontoRendimenti!$D$12,IF(E27&lt;ConfrontoRendimenti!$D$6,F27*100,0))*ConfrontoRendimenti!$D$7/100</f>
        <v>0</v>
      </c>
      <c r="H27" s="24"/>
    </row>
    <row r="28" spans="1:8" s="20" customFormat="1" ht="15.75" x14ac:dyDescent="0.25">
      <c r="A28" s="23"/>
      <c r="B28" s="4">
        <f>IF(B27=0,0,IF(B27=ConfrontoRendimenti!$C$6,0,EDATE(B27,12/ConfrontoRendimenti!$C$13)))</f>
        <v>49735</v>
      </c>
      <c r="C28" s="2">
        <f>IF(ConfrontoRendimenti!$C$13=0,0,IF(B28=0,0,ConfrontoRendimenti!$C$15/ConfrontoRendimenti!$C$13))</f>
        <v>9.4062499999999997E-3</v>
      </c>
      <c r="D28" s="1">
        <f>IF(B28=ConfrontoRendimenti!$C$6,C28*100+ConfrontoRendimenti!$C$12,IF(B28&lt;ConfrontoRendimenti!$C$6,C28*100,0))*ConfrontoRendimenti!$C$7/100</f>
        <v>94.0625</v>
      </c>
      <c r="E28" s="4">
        <f>IF(E27=0,0,IF(E27=ConfrontoRendimenti!$D$6,0,EDATE(E27,12/ConfrontoRendimenti!$D$13)))</f>
        <v>0</v>
      </c>
      <c r="F28" s="2">
        <f>IF(ConfrontoRendimenti!$D$13=0,0,IF(E28=0,0,ConfrontoRendimenti!$D$15/ConfrontoRendimenti!$D$13))</f>
        <v>0</v>
      </c>
      <c r="G28" s="1">
        <f>IF(E28=ConfrontoRendimenti!$D$6,F28*100+ConfrontoRendimenti!$D$12,IF(E28&lt;ConfrontoRendimenti!$D$6,F28*100,0))*ConfrontoRendimenti!$D$7/100</f>
        <v>0</v>
      </c>
      <c r="H28" s="24"/>
    </row>
    <row r="29" spans="1:8" s="20" customFormat="1" ht="15.75" x14ac:dyDescent="0.25">
      <c r="A29" s="23"/>
      <c r="B29" s="4">
        <f>IF(B28=0,0,IF(B28=ConfrontoRendimenti!$C$6,0,EDATE(B28,12/ConfrontoRendimenti!$C$13)))</f>
        <v>49919</v>
      </c>
      <c r="C29" s="2">
        <f>IF(ConfrontoRendimenti!$C$13=0,0,IF(B29=0,0,ConfrontoRendimenti!$C$15/ConfrontoRendimenti!$C$13))</f>
        <v>9.4062499999999997E-3</v>
      </c>
      <c r="D29" s="1">
        <f>IF(B29=ConfrontoRendimenti!$C$6,C29*100+ConfrontoRendimenti!$C$12,IF(B29&lt;ConfrontoRendimenti!$C$6,C29*100,0))*ConfrontoRendimenti!$C$7/100</f>
        <v>94.0625</v>
      </c>
      <c r="E29" s="4">
        <f>IF(E28=0,0,IF(E28=ConfrontoRendimenti!$D$6,0,EDATE(E28,12/ConfrontoRendimenti!$D$13)))</f>
        <v>0</v>
      </c>
      <c r="F29" s="2">
        <f>IF(ConfrontoRendimenti!$D$13=0,0,IF(E29=0,0,ConfrontoRendimenti!$D$15/ConfrontoRendimenti!$D$13))</f>
        <v>0</v>
      </c>
      <c r="G29" s="1">
        <f>IF(E29=ConfrontoRendimenti!$D$6,F29*100+ConfrontoRendimenti!$D$12,IF(E29&lt;ConfrontoRendimenti!$D$6,F29*100,0))*ConfrontoRendimenti!$D$7/100</f>
        <v>0</v>
      </c>
      <c r="H29" s="24"/>
    </row>
    <row r="30" spans="1:8" s="20" customFormat="1" ht="15.75" x14ac:dyDescent="0.25">
      <c r="A30" s="23"/>
      <c r="B30" s="4">
        <f>IF(B29=0,0,IF(B29=ConfrontoRendimenti!$C$6,0,EDATE(B29,12/ConfrontoRendimenti!$C$13)))</f>
        <v>50100</v>
      </c>
      <c r="C30" s="2">
        <f>IF(ConfrontoRendimenti!$C$13=0,0,IF(B30=0,0,ConfrontoRendimenti!$C$15/ConfrontoRendimenti!$C$13))</f>
        <v>9.4062499999999997E-3</v>
      </c>
      <c r="D30" s="1">
        <f>IF(B30=ConfrontoRendimenti!$C$6,C30*100+ConfrontoRendimenti!$C$12,IF(B30&lt;ConfrontoRendimenti!$C$6,C30*100,0))*ConfrontoRendimenti!$C$7/100</f>
        <v>94.0625</v>
      </c>
      <c r="E30" s="4">
        <f>IF(E29=0,0,IF(E29=ConfrontoRendimenti!$D$6,0,EDATE(E29,12/ConfrontoRendimenti!$D$13)))</f>
        <v>0</v>
      </c>
      <c r="F30" s="2">
        <f>IF(ConfrontoRendimenti!$D$13=0,0,IF(E30=0,0,ConfrontoRendimenti!$D$15/ConfrontoRendimenti!$D$13))</f>
        <v>0</v>
      </c>
      <c r="G30" s="1">
        <f>IF(E30=ConfrontoRendimenti!$D$6,F30*100+ConfrontoRendimenti!$D$12,IF(E30&lt;ConfrontoRendimenti!$D$6,F30*100,0))*ConfrontoRendimenti!$D$7/100</f>
        <v>0</v>
      </c>
      <c r="H30" s="24"/>
    </row>
    <row r="31" spans="1:8" s="20" customFormat="1" ht="15.75" x14ac:dyDescent="0.25">
      <c r="A31" s="23"/>
      <c r="B31" s="4">
        <f>IF(B30=0,0,IF(B30=ConfrontoRendimenti!$C$6,0,EDATE(B30,12/ConfrontoRendimenti!$C$13)))</f>
        <v>50284</v>
      </c>
      <c r="C31" s="2">
        <f>IF(ConfrontoRendimenti!$C$13=0,0,IF(B31=0,0,ConfrontoRendimenti!$C$15/ConfrontoRendimenti!$C$13))</f>
        <v>9.4062499999999997E-3</v>
      </c>
      <c r="D31" s="1">
        <f>IF(B31=ConfrontoRendimenti!$C$6,C31*100+ConfrontoRendimenti!$C$12,IF(B31&lt;ConfrontoRendimenti!$C$6,C31*100,0))*ConfrontoRendimenti!$C$7/100</f>
        <v>94.0625</v>
      </c>
      <c r="E31" s="4">
        <f>IF(E30=0,0,IF(E30=ConfrontoRendimenti!$D$6,0,EDATE(E30,12/ConfrontoRendimenti!$D$13)))</f>
        <v>0</v>
      </c>
      <c r="F31" s="2">
        <f>IF(ConfrontoRendimenti!$D$13=0,0,IF(E31=0,0,ConfrontoRendimenti!$D$15/ConfrontoRendimenti!$D$13))</f>
        <v>0</v>
      </c>
      <c r="G31" s="1">
        <f>IF(E31=ConfrontoRendimenti!$D$6,F31*100+ConfrontoRendimenti!$D$12,IF(E31&lt;ConfrontoRendimenti!$D$6,F31*100,0))*ConfrontoRendimenti!$D$7/100</f>
        <v>0</v>
      </c>
      <c r="H31" s="24"/>
    </row>
    <row r="32" spans="1:8" s="20" customFormat="1" ht="15.75" x14ac:dyDescent="0.25">
      <c r="A32" s="23"/>
      <c r="B32" s="4">
        <f>IF(B31=0,0,IF(B31=ConfrontoRendimenti!$C$6,0,EDATE(B31,12/ConfrontoRendimenti!$C$13)))</f>
        <v>50465</v>
      </c>
      <c r="C32" s="2">
        <f>IF(ConfrontoRendimenti!$C$13=0,0,IF(B32=0,0,ConfrontoRendimenti!$C$15/ConfrontoRendimenti!$C$13))</f>
        <v>9.4062499999999997E-3</v>
      </c>
      <c r="D32" s="1">
        <f>IF(B32=ConfrontoRendimenti!$C$6,C32*100+ConfrontoRendimenti!$C$12,IF(B32&lt;ConfrontoRendimenti!$C$6,C32*100,0))*ConfrontoRendimenti!$C$7/100</f>
        <v>94.0625</v>
      </c>
      <c r="E32" s="4">
        <f>IF(E31=0,0,IF(E31=ConfrontoRendimenti!$D$6,0,EDATE(E31,12/ConfrontoRendimenti!$D$13)))</f>
        <v>0</v>
      </c>
      <c r="F32" s="2">
        <f>IF(ConfrontoRendimenti!$D$13=0,0,IF(E32=0,0,ConfrontoRendimenti!$D$15/ConfrontoRendimenti!$D$13))</f>
        <v>0</v>
      </c>
      <c r="G32" s="1">
        <f>IF(E32=ConfrontoRendimenti!$D$6,F32*100+ConfrontoRendimenti!$D$12,IF(E32&lt;ConfrontoRendimenti!$D$6,F32*100,0))*ConfrontoRendimenti!$D$7/100</f>
        <v>0</v>
      </c>
      <c r="H32" s="24"/>
    </row>
    <row r="33" spans="1:8" s="20" customFormat="1" ht="15.75" x14ac:dyDescent="0.25">
      <c r="A33" s="23"/>
      <c r="B33" s="4">
        <f>IF(B32=0,0,IF(B32=ConfrontoRendimenti!$C$6,0,EDATE(B32,12/ConfrontoRendimenti!$C$13)))</f>
        <v>50649</v>
      </c>
      <c r="C33" s="2">
        <f>IF(ConfrontoRendimenti!$C$13=0,0,IF(B33=0,0,ConfrontoRendimenti!$C$15/ConfrontoRendimenti!$C$13))</f>
        <v>9.4062499999999997E-3</v>
      </c>
      <c r="D33" s="1">
        <f>IF(B33=ConfrontoRendimenti!$C$6,C33*100+ConfrontoRendimenti!$C$12,IF(B33&lt;ConfrontoRendimenti!$C$6,C33*100,0))*ConfrontoRendimenti!$C$7/100</f>
        <v>94.0625</v>
      </c>
      <c r="E33" s="4">
        <f>IF(E32=0,0,IF(E32=ConfrontoRendimenti!$D$6,0,EDATE(E32,12/ConfrontoRendimenti!$D$13)))</f>
        <v>0</v>
      </c>
      <c r="F33" s="2">
        <f>IF(ConfrontoRendimenti!$D$13=0,0,IF(E33=0,0,ConfrontoRendimenti!$D$15/ConfrontoRendimenti!$D$13))</f>
        <v>0</v>
      </c>
      <c r="G33" s="1">
        <f>IF(E33=ConfrontoRendimenti!$D$6,F33*100+ConfrontoRendimenti!$D$12,IF(E33&lt;ConfrontoRendimenti!$D$6,F33*100,0))*ConfrontoRendimenti!$D$7/100</f>
        <v>0</v>
      </c>
      <c r="H33" s="24"/>
    </row>
    <row r="34" spans="1:8" s="20" customFormat="1" ht="15.75" x14ac:dyDescent="0.25">
      <c r="A34" s="23"/>
      <c r="B34" s="4">
        <f>IF(B33=0,0,IF(B33=ConfrontoRendimenti!$C$6,0,EDATE(B33,12/ConfrontoRendimenti!$C$13)))</f>
        <v>50830</v>
      </c>
      <c r="C34" s="2">
        <f>IF(ConfrontoRendimenti!$C$13=0,0,IF(B34=0,0,ConfrontoRendimenti!$C$15/ConfrontoRendimenti!$C$13))</f>
        <v>9.4062499999999997E-3</v>
      </c>
      <c r="D34" s="1">
        <f>IF(B34=ConfrontoRendimenti!$C$6,C34*100+ConfrontoRendimenti!$C$12,IF(B34&lt;ConfrontoRendimenti!$C$6,C34*100,0))*ConfrontoRendimenti!$C$7/100</f>
        <v>94.0625</v>
      </c>
      <c r="E34" s="4">
        <f>IF(E33=0,0,IF(E33=ConfrontoRendimenti!$D$6,0,EDATE(E33,12/ConfrontoRendimenti!$D$13)))</f>
        <v>0</v>
      </c>
      <c r="F34" s="2">
        <f>IF(ConfrontoRendimenti!$D$13=0,0,IF(E34=0,0,ConfrontoRendimenti!$D$15/ConfrontoRendimenti!$D$13))</f>
        <v>0</v>
      </c>
      <c r="G34" s="1">
        <f>IF(E34=ConfrontoRendimenti!$D$6,F34*100+ConfrontoRendimenti!$D$12,IF(E34&lt;ConfrontoRendimenti!$D$6,F34*100,0))*ConfrontoRendimenti!$D$7/100</f>
        <v>0</v>
      </c>
      <c r="H34" s="24"/>
    </row>
    <row r="35" spans="1:8" s="20" customFormat="1" ht="15.75" x14ac:dyDescent="0.25">
      <c r="A35" s="23"/>
      <c r="B35" s="4">
        <f>IF(B34=0,0,IF(B34=ConfrontoRendimenti!$C$6,0,EDATE(B34,12/ConfrontoRendimenti!$C$13)))</f>
        <v>51014</v>
      </c>
      <c r="C35" s="2">
        <f>IF(ConfrontoRendimenti!$C$13=0,0,IF(B35=0,0,ConfrontoRendimenti!$C$15/ConfrontoRendimenti!$C$13))</f>
        <v>9.4062499999999997E-3</v>
      </c>
      <c r="D35" s="1">
        <f>IF(B35=ConfrontoRendimenti!$C$6,C35*100+ConfrontoRendimenti!$C$12,IF(B35&lt;ConfrontoRendimenti!$C$6,C35*100,0))*ConfrontoRendimenti!$C$7/100</f>
        <v>94.0625</v>
      </c>
      <c r="E35" s="4">
        <f>IF(E34=0,0,IF(E34=ConfrontoRendimenti!$D$6,0,EDATE(E34,12/ConfrontoRendimenti!$D$13)))</f>
        <v>0</v>
      </c>
      <c r="F35" s="2">
        <f>IF(ConfrontoRendimenti!$D$13=0,0,IF(E35=0,0,ConfrontoRendimenti!$D$15/ConfrontoRendimenti!$D$13))</f>
        <v>0</v>
      </c>
      <c r="G35" s="1">
        <f>IF(E35=ConfrontoRendimenti!$D$6,F35*100+ConfrontoRendimenti!$D$12,IF(E35&lt;ConfrontoRendimenti!$D$6,F35*100,0))*ConfrontoRendimenti!$D$7/100</f>
        <v>0</v>
      </c>
      <c r="H35" s="24"/>
    </row>
    <row r="36" spans="1:8" s="20" customFormat="1" ht="15.75" x14ac:dyDescent="0.25">
      <c r="A36" s="23"/>
      <c r="B36" s="4">
        <f>IF(B35=0,0,IF(B35=ConfrontoRendimenti!$C$6,0,EDATE(B35,12/ConfrontoRendimenti!$C$13)))</f>
        <v>51196</v>
      </c>
      <c r="C36" s="2">
        <f>IF(ConfrontoRendimenti!$C$13=0,0,IF(B36=0,0,ConfrontoRendimenti!$C$15/ConfrontoRendimenti!$C$13))</f>
        <v>9.4062499999999997E-3</v>
      </c>
      <c r="D36" s="1">
        <f>IF(B36=ConfrontoRendimenti!$C$6,C36*100+ConfrontoRendimenti!$C$12,IF(B36&lt;ConfrontoRendimenti!$C$6,C36*100,0))*ConfrontoRendimenti!$C$7/100</f>
        <v>94.0625</v>
      </c>
      <c r="E36" s="4">
        <f>IF(E35=0,0,IF(E35=ConfrontoRendimenti!$D$6,0,EDATE(E35,12/ConfrontoRendimenti!$D$13)))</f>
        <v>0</v>
      </c>
      <c r="F36" s="2">
        <f>IF(ConfrontoRendimenti!$D$13=0,0,IF(E36=0,0,ConfrontoRendimenti!$D$15/ConfrontoRendimenti!$D$13))</f>
        <v>0</v>
      </c>
      <c r="G36" s="1">
        <f>IF(E36=ConfrontoRendimenti!$D$6,F36*100+ConfrontoRendimenti!$D$12,IF(E36&lt;ConfrontoRendimenti!$D$6,F36*100,0))*ConfrontoRendimenti!$D$7/100</f>
        <v>0</v>
      </c>
      <c r="H36" s="24"/>
    </row>
    <row r="37" spans="1:8" s="20" customFormat="1" ht="15.75" x14ac:dyDescent="0.25">
      <c r="A37" s="23"/>
      <c r="B37" s="4">
        <f>IF(B36=0,0,IF(B36=ConfrontoRendimenti!$C$6,0,EDATE(B36,12/ConfrontoRendimenti!$C$13)))</f>
        <v>51380</v>
      </c>
      <c r="C37" s="2">
        <f>IF(ConfrontoRendimenti!$C$13=0,0,IF(B37=0,0,ConfrontoRendimenti!$C$15/ConfrontoRendimenti!$C$13))</f>
        <v>9.4062499999999997E-3</v>
      </c>
      <c r="D37" s="1">
        <f>IF(B37=ConfrontoRendimenti!$C$6,C37*100+ConfrontoRendimenti!$C$12,IF(B37&lt;ConfrontoRendimenti!$C$6,C37*100,0))*ConfrontoRendimenti!$C$7/100</f>
        <v>94.0625</v>
      </c>
      <c r="E37" s="4">
        <f>IF(E36=0,0,IF(E36=ConfrontoRendimenti!$D$6,0,EDATE(E36,12/ConfrontoRendimenti!$D$13)))</f>
        <v>0</v>
      </c>
      <c r="F37" s="2">
        <f>IF(ConfrontoRendimenti!$D$13=0,0,IF(E37=0,0,ConfrontoRendimenti!$D$15/ConfrontoRendimenti!$D$13))</f>
        <v>0</v>
      </c>
      <c r="G37" s="1">
        <f>IF(E37=ConfrontoRendimenti!$D$6,F37*100+ConfrontoRendimenti!$D$12,IF(E37&lt;ConfrontoRendimenti!$D$6,F37*100,0))*ConfrontoRendimenti!$D$7/100</f>
        <v>0</v>
      </c>
      <c r="H37" s="24"/>
    </row>
    <row r="38" spans="1:8" s="20" customFormat="1" ht="15.75" x14ac:dyDescent="0.25">
      <c r="A38" s="23"/>
      <c r="B38" s="4">
        <f>IF(B37=0,0,IF(B37=ConfrontoRendimenti!$C$6,0,EDATE(B37,12/ConfrontoRendimenti!$C$13)))</f>
        <v>51561</v>
      </c>
      <c r="C38" s="2">
        <f>IF(ConfrontoRendimenti!$C$13=0,0,IF(B38=0,0,ConfrontoRendimenti!$C$15/ConfrontoRendimenti!$C$13))</f>
        <v>9.4062499999999997E-3</v>
      </c>
      <c r="D38" s="1">
        <f>IF(B38=ConfrontoRendimenti!$C$6,C38*100+ConfrontoRendimenti!$C$12,IF(B38&lt;ConfrontoRendimenti!$C$6,C38*100,0))*ConfrontoRendimenti!$C$7/100</f>
        <v>94.0625</v>
      </c>
      <c r="E38" s="4">
        <f>IF(E37=0,0,IF(E37=ConfrontoRendimenti!$D$6,0,EDATE(E37,12/ConfrontoRendimenti!$D$13)))</f>
        <v>0</v>
      </c>
      <c r="F38" s="2">
        <f>IF(ConfrontoRendimenti!$D$13=0,0,IF(E38=0,0,ConfrontoRendimenti!$D$15/ConfrontoRendimenti!$D$13))</f>
        <v>0</v>
      </c>
      <c r="G38" s="1">
        <f>IF(E38=ConfrontoRendimenti!$D$6,F38*100+ConfrontoRendimenti!$D$12,IF(E38&lt;ConfrontoRendimenti!$D$6,F38*100,0))*ConfrontoRendimenti!$D$7/100</f>
        <v>0</v>
      </c>
      <c r="H38" s="24"/>
    </row>
    <row r="39" spans="1:8" s="20" customFormat="1" ht="15.75" x14ac:dyDescent="0.25">
      <c r="A39" s="23"/>
      <c r="B39" s="4">
        <f>IF(B38=0,0,IF(B38=ConfrontoRendimenti!$C$6,0,EDATE(B38,12/ConfrontoRendimenti!$C$13)))</f>
        <v>51745</v>
      </c>
      <c r="C39" s="2">
        <f>IF(ConfrontoRendimenti!$C$13=0,0,IF(B39=0,0,ConfrontoRendimenti!$C$15/ConfrontoRendimenti!$C$13))</f>
        <v>9.4062499999999997E-3</v>
      </c>
      <c r="D39" s="1">
        <f>IF(B39=ConfrontoRendimenti!$C$6,C39*100+ConfrontoRendimenti!$C$12,IF(B39&lt;ConfrontoRendimenti!$C$6,C39*100,0))*ConfrontoRendimenti!$C$7/100</f>
        <v>94.0625</v>
      </c>
      <c r="E39" s="4">
        <f>IF(E38=0,0,IF(E38=ConfrontoRendimenti!$D$6,0,EDATE(E38,12/ConfrontoRendimenti!$D$13)))</f>
        <v>0</v>
      </c>
      <c r="F39" s="2">
        <f>IF(ConfrontoRendimenti!$D$13=0,0,IF(E39=0,0,ConfrontoRendimenti!$D$15/ConfrontoRendimenti!$D$13))</f>
        <v>0</v>
      </c>
      <c r="G39" s="1">
        <f>IF(E39=ConfrontoRendimenti!$D$6,F39*100+ConfrontoRendimenti!$D$12,IF(E39&lt;ConfrontoRendimenti!$D$6,F39*100,0))*ConfrontoRendimenti!$D$7/100</f>
        <v>0</v>
      </c>
      <c r="H39" s="24"/>
    </row>
    <row r="40" spans="1:8" s="20" customFormat="1" ht="15.75" x14ac:dyDescent="0.25">
      <c r="A40" s="23"/>
      <c r="B40" s="4">
        <f>IF(B39=0,0,IF(B39=ConfrontoRendimenti!$C$6,0,EDATE(B39,12/ConfrontoRendimenti!$C$13)))</f>
        <v>51926</v>
      </c>
      <c r="C40" s="2">
        <f>IF(ConfrontoRendimenti!$C$13=0,0,IF(B40=0,0,ConfrontoRendimenti!$C$15/ConfrontoRendimenti!$C$13))</f>
        <v>9.4062499999999997E-3</v>
      </c>
      <c r="D40" s="1">
        <f>IF(B40=ConfrontoRendimenti!$C$6,C40*100+ConfrontoRendimenti!$C$12,IF(B40&lt;ConfrontoRendimenti!$C$6,C40*100,0))*ConfrontoRendimenti!$C$7/100</f>
        <v>94.0625</v>
      </c>
      <c r="E40" s="4">
        <f>IF(E39=0,0,IF(E39=ConfrontoRendimenti!$D$6,0,EDATE(E39,12/ConfrontoRendimenti!$D$13)))</f>
        <v>0</v>
      </c>
      <c r="F40" s="2">
        <f>IF(ConfrontoRendimenti!$D$13=0,0,IF(E40=0,0,ConfrontoRendimenti!$D$15/ConfrontoRendimenti!$D$13))</f>
        <v>0</v>
      </c>
      <c r="G40" s="1">
        <f>IF(E40=ConfrontoRendimenti!$D$6,F40*100+ConfrontoRendimenti!$D$12,IF(E40&lt;ConfrontoRendimenti!$D$6,F40*100,0))*ConfrontoRendimenti!$D$7/100</f>
        <v>0</v>
      </c>
      <c r="H40" s="24"/>
    </row>
    <row r="41" spans="1:8" s="20" customFormat="1" ht="15.75" x14ac:dyDescent="0.25">
      <c r="A41" s="23"/>
      <c r="B41" s="4">
        <f>IF(B40=0,0,IF(B40=ConfrontoRendimenti!$C$6,0,EDATE(B40,12/ConfrontoRendimenti!$C$13)))</f>
        <v>52110</v>
      </c>
      <c r="C41" s="2">
        <f>IF(ConfrontoRendimenti!$C$13=0,0,IF(B41=0,0,ConfrontoRendimenti!$C$15/ConfrontoRendimenti!$C$13))</f>
        <v>9.4062499999999997E-3</v>
      </c>
      <c r="D41" s="1">
        <f>IF(B41=ConfrontoRendimenti!$C$6,C41*100+ConfrontoRendimenti!$C$12,IF(B41&lt;ConfrontoRendimenti!$C$6,C41*100,0))*ConfrontoRendimenti!$C$7/100</f>
        <v>94.0625</v>
      </c>
      <c r="E41" s="4">
        <f>IF(E40=0,0,IF(E40=ConfrontoRendimenti!$D$6,0,EDATE(E40,12/ConfrontoRendimenti!$D$13)))</f>
        <v>0</v>
      </c>
      <c r="F41" s="2">
        <f>IF(ConfrontoRendimenti!$D$13=0,0,IF(E41=0,0,ConfrontoRendimenti!$D$15/ConfrontoRendimenti!$D$13))</f>
        <v>0</v>
      </c>
      <c r="G41" s="1">
        <f>IF(E41=ConfrontoRendimenti!$D$6,F41*100+ConfrontoRendimenti!$D$12,IF(E41&lt;ConfrontoRendimenti!$D$6,F41*100,0))*ConfrontoRendimenti!$D$7/100</f>
        <v>0</v>
      </c>
      <c r="H41" s="24"/>
    </row>
    <row r="42" spans="1:8" s="20" customFormat="1" ht="15.75" x14ac:dyDescent="0.25">
      <c r="A42" s="23"/>
      <c r="B42" s="4">
        <f>IF(B41=0,0,IF(B41=ConfrontoRendimenti!$C$6,0,EDATE(B41,12/ConfrontoRendimenti!$C$13)))</f>
        <v>52291</v>
      </c>
      <c r="C42" s="2">
        <f>IF(ConfrontoRendimenti!$C$13=0,0,IF(B42=0,0,ConfrontoRendimenti!$C$15/ConfrontoRendimenti!$C$13))</f>
        <v>9.4062499999999997E-3</v>
      </c>
      <c r="D42" s="1">
        <f>IF(B42=ConfrontoRendimenti!$C$6,C42*100+ConfrontoRendimenti!$C$12,IF(B42&lt;ConfrontoRendimenti!$C$6,C42*100,0))*ConfrontoRendimenti!$C$7/100</f>
        <v>94.0625</v>
      </c>
      <c r="E42" s="4">
        <f>IF(E41=0,0,IF(E41=ConfrontoRendimenti!$D$6,0,EDATE(E41,12/ConfrontoRendimenti!$D$13)))</f>
        <v>0</v>
      </c>
      <c r="F42" s="2">
        <f>IF(ConfrontoRendimenti!$D$13=0,0,IF(E42=0,0,ConfrontoRendimenti!$D$15/ConfrontoRendimenti!$D$13))</f>
        <v>0</v>
      </c>
      <c r="G42" s="1">
        <f>IF(E42=ConfrontoRendimenti!$D$6,F42*100+ConfrontoRendimenti!$D$12,IF(E42&lt;ConfrontoRendimenti!$D$6,F42*100,0))*ConfrontoRendimenti!$D$7/100</f>
        <v>0</v>
      </c>
      <c r="H42" s="24"/>
    </row>
    <row r="43" spans="1:8" s="20" customFormat="1" ht="15.75" x14ac:dyDescent="0.25">
      <c r="A43" s="23"/>
      <c r="B43" s="4">
        <f>IF(B42=0,0,IF(B42=ConfrontoRendimenti!$C$6,0,EDATE(B42,12/ConfrontoRendimenti!$C$13)))</f>
        <v>52475</v>
      </c>
      <c r="C43" s="2">
        <f>IF(ConfrontoRendimenti!$C$13=0,0,IF(B43=0,0,ConfrontoRendimenti!$C$15/ConfrontoRendimenti!$C$13))</f>
        <v>9.4062499999999997E-3</v>
      </c>
      <c r="D43" s="1">
        <f>IF(B43=ConfrontoRendimenti!$C$6,C43*100+ConfrontoRendimenti!$C$12,IF(B43&lt;ConfrontoRendimenti!$C$6,C43*100,0))*ConfrontoRendimenti!$C$7/100</f>
        <v>94.0625</v>
      </c>
      <c r="E43" s="4">
        <f>IF(E42=0,0,IF(E42=ConfrontoRendimenti!$D$6,0,EDATE(E42,12/ConfrontoRendimenti!$D$13)))</f>
        <v>0</v>
      </c>
      <c r="F43" s="2">
        <f>IF(ConfrontoRendimenti!$D$13=0,0,IF(E43=0,0,ConfrontoRendimenti!$D$15/ConfrontoRendimenti!$D$13))</f>
        <v>0</v>
      </c>
      <c r="G43" s="1">
        <f>IF(E43=ConfrontoRendimenti!$D$6,F43*100+ConfrontoRendimenti!$D$12,IF(E43&lt;ConfrontoRendimenti!$D$6,F43*100,0))*ConfrontoRendimenti!$D$7/100</f>
        <v>0</v>
      </c>
      <c r="H43" s="24"/>
    </row>
    <row r="44" spans="1:8" s="20" customFormat="1" ht="15.75" x14ac:dyDescent="0.25">
      <c r="A44" s="23"/>
      <c r="B44" s="4">
        <f>IF(B43=0,0,IF(B43=ConfrontoRendimenti!$C$6,0,EDATE(B43,12/ConfrontoRendimenti!$C$13)))</f>
        <v>52657</v>
      </c>
      <c r="C44" s="2">
        <f>IF(ConfrontoRendimenti!$C$13=0,0,IF(B44=0,0,ConfrontoRendimenti!$C$15/ConfrontoRendimenti!$C$13))</f>
        <v>9.4062499999999997E-3</v>
      </c>
      <c r="D44" s="1">
        <f>IF(B44=ConfrontoRendimenti!$C$6,C44*100+ConfrontoRendimenti!$C$12,IF(B44&lt;ConfrontoRendimenti!$C$6,C44*100,0))*ConfrontoRendimenti!$C$7/100</f>
        <v>94.0625</v>
      </c>
      <c r="E44" s="4">
        <f>IF(E43=0,0,IF(E43=ConfrontoRendimenti!$D$6,0,EDATE(E43,12/ConfrontoRendimenti!$D$13)))</f>
        <v>0</v>
      </c>
      <c r="F44" s="2">
        <f>IF(ConfrontoRendimenti!$D$13=0,0,IF(E44=0,0,ConfrontoRendimenti!$D$15/ConfrontoRendimenti!$D$13))</f>
        <v>0</v>
      </c>
      <c r="G44" s="1">
        <f>IF(E44=ConfrontoRendimenti!$D$6,F44*100+ConfrontoRendimenti!$D$12,IF(E44&lt;ConfrontoRendimenti!$D$6,F44*100,0))*ConfrontoRendimenti!$D$7/100</f>
        <v>0</v>
      </c>
      <c r="H44" s="24"/>
    </row>
    <row r="45" spans="1:8" s="20" customFormat="1" ht="15.75" x14ac:dyDescent="0.25">
      <c r="A45" s="23"/>
      <c r="B45" s="4">
        <f>IF(B44=0,0,IF(B44=ConfrontoRendimenti!$C$6,0,EDATE(B44,12/ConfrontoRendimenti!$C$13)))</f>
        <v>52841</v>
      </c>
      <c r="C45" s="2">
        <f>IF(ConfrontoRendimenti!$C$13=0,0,IF(B45=0,0,ConfrontoRendimenti!$C$15/ConfrontoRendimenti!$C$13))</f>
        <v>9.4062499999999997E-3</v>
      </c>
      <c r="D45" s="1">
        <f>IF(B45=ConfrontoRendimenti!$C$6,C45*100+ConfrontoRendimenti!$C$12,IF(B45&lt;ConfrontoRendimenti!$C$6,C45*100,0))*ConfrontoRendimenti!$C$7/100</f>
        <v>94.0625</v>
      </c>
      <c r="E45" s="4">
        <f>IF(E44=0,0,IF(E44=ConfrontoRendimenti!$D$6,0,EDATE(E44,12/ConfrontoRendimenti!$D$13)))</f>
        <v>0</v>
      </c>
      <c r="F45" s="2">
        <f>IF(ConfrontoRendimenti!$D$13=0,0,IF(E45=0,0,ConfrontoRendimenti!$D$15/ConfrontoRendimenti!$D$13))</f>
        <v>0</v>
      </c>
      <c r="G45" s="1">
        <f>IF(E45=ConfrontoRendimenti!$D$6,F45*100+ConfrontoRendimenti!$D$12,IF(E45&lt;ConfrontoRendimenti!$D$6,F45*100,0))*ConfrontoRendimenti!$D$7/100</f>
        <v>0</v>
      </c>
      <c r="H45" s="24"/>
    </row>
    <row r="46" spans="1:8" s="20" customFormat="1" ht="15.75" x14ac:dyDescent="0.25">
      <c r="A46" s="23"/>
      <c r="B46" s="4">
        <f>IF(B45=0,0,IF(B45=ConfrontoRendimenti!$C$6,0,EDATE(B45,12/ConfrontoRendimenti!$C$13)))</f>
        <v>53022</v>
      </c>
      <c r="C46" s="2">
        <f>IF(ConfrontoRendimenti!$C$13=0,0,IF(B46=0,0,ConfrontoRendimenti!$C$15/ConfrontoRendimenti!$C$13))</f>
        <v>9.4062499999999997E-3</v>
      </c>
      <c r="D46" s="1">
        <f>IF(B46=ConfrontoRendimenti!$C$6,C46*100+ConfrontoRendimenti!$C$12,IF(B46&lt;ConfrontoRendimenti!$C$6,C46*100,0))*ConfrontoRendimenti!$C$7/100</f>
        <v>94.0625</v>
      </c>
      <c r="E46" s="4">
        <f>IF(E45=0,0,IF(E45=ConfrontoRendimenti!$D$6,0,EDATE(E45,12/ConfrontoRendimenti!$D$13)))</f>
        <v>0</v>
      </c>
      <c r="F46" s="2">
        <f>IF(ConfrontoRendimenti!$D$13=0,0,IF(E46=0,0,ConfrontoRendimenti!$D$15/ConfrontoRendimenti!$D$13))</f>
        <v>0</v>
      </c>
      <c r="G46" s="1">
        <f>IF(E46=ConfrontoRendimenti!$D$6,F46*100+ConfrontoRendimenti!$D$12,IF(E46&lt;ConfrontoRendimenti!$D$6,F46*100,0))*ConfrontoRendimenti!$D$7/100</f>
        <v>0</v>
      </c>
      <c r="H46" s="24"/>
    </row>
    <row r="47" spans="1:8" s="20" customFormat="1" ht="15.75" x14ac:dyDescent="0.25">
      <c r="A47" s="23"/>
      <c r="B47" s="4">
        <f>IF(B46=0,0,IF(B46=ConfrontoRendimenti!$C$6,0,EDATE(B46,12/ConfrontoRendimenti!$C$13)))</f>
        <v>53206</v>
      </c>
      <c r="C47" s="2">
        <f>IF(ConfrontoRendimenti!$C$13=0,0,IF(B47=0,0,ConfrontoRendimenti!$C$15/ConfrontoRendimenti!$C$13))</f>
        <v>9.4062499999999997E-3</v>
      </c>
      <c r="D47" s="1">
        <f>IF(B47=ConfrontoRendimenti!$C$6,C47*100+ConfrontoRendimenti!$C$12,IF(B47&lt;ConfrontoRendimenti!$C$6,C47*100,0))*ConfrontoRendimenti!$C$7/100</f>
        <v>94.0625</v>
      </c>
      <c r="E47" s="4">
        <f>IF(E46=0,0,IF(E46=ConfrontoRendimenti!$D$6,0,EDATE(E46,12/ConfrontoRendimenti!$D$13)))</f>
        <v>0</v>
      </c>
      <c r="F47" s="2">
        <f>IF(ConfrontoRendimenti!$D$13=0,0,IF(E47=0,0,ConfrontoRendimenti!$D$15/ConfrontoRendimenti!$D$13))</f>
        <v>0</v>
      </c>
      <c r="G47" s="1">
        <f>IF(E47=ConfrontoRendimenti!$D$6,F47*100+ConfrontoRendimenti!$D$12,IF(E47&lt;ConfrontoRendimenti!$D$6,F47*100,0))*ConfrontoRendimenti!$D$7/100</f>
        <v>0</v>
      </c>
      <c r="H47" s="24"/>
    </row>
    <row r="48" spans="1:8" s="20" customFormat="1" ht="15.75" x14ac:dyDescent="0.25">
      <c r="A48" s="23"/>
      <c r="B48" s="4">
        <f>IF(B47=0,0,IF(B47=ConfrontoRendimenti!$C$6,0,EDATE(B47,12/ConfrontoRendimenti!$C$13)))</f>
        <v>53387</v>
      </c>
      <c r="C48" s="2">
        <f>IF(ConfrontoRendimenti!$C$13=0,0,IF(B48=0,0,ConfrontoRendimenti!$C$15/ConfrontoRendimenti!$C$13))</f>
        <v>9.4062499999999997E-3</v>
      </c>
      <c r="D48" s="1">
        <f>IF(B48=ConfrontoRendimenti!$C$6,C48*100+ConfrontoRendimenti!$C$12,IF(B48&lt;ConfrontoRendimenti!$C$6,C48*100,0))*ConfrontoRendimenti!$C$7/100</f>
        <v>94.0625</v>
      </c>
      <c r="E48" s="4">
        <f>IF(E47=0,0,IF(E47=ConfrontoRendimenti!$D$6,0,EDATE(E47,12/ConfrontoRendimenti!$D$13)))</f>
        <v>0</v>
      </c>
      <c r="F48" s="2">
        <f>IF(ConfrontoRendimenti!$D$13=0,0,IF(E48=0,0,ConfrontoRendimenti!$D$15/ConfrontoRendimenti!$D$13))</f>
        <v>0</v>
      </c>
      <c r="G48" s="1">
        <f>IF(E48=ConfrontoRendimenti!$D$6,F48*100+ConfrontoRendimenti!$D$12,IF(E48&lt;ConfrontoRendimenti!$D$6,F48*100,0))*ConfrontoRendimenti!$D$7/100</f>
        <v>0</v>
      </c>
      <c r="H48" s="24"/>
    </row>
    <row r="49" spans="1:8" s="20" customFormat="1" ht="15.75" x14ac:dyDescent="0.25">
      <c r="A49" s="23"/>
      <c r="B49" s="4">
        <f>IF(B48=0,0,IF(B48=ConfrontoRendimenti!$C$6,0,EDATE(B48,12/ConfrontoRendimenti!$C$13)))</f>
        <v>53571</v>
      </c>
      <c r="C49" s="2">
        <f>IF(ConfrontoRendimenti!$C$13=0,0,IF(B49=0,0,ConfrontoRendimenti!$C$15/ConfrontoRendimenti!$C$13))</f>
        <v>9.4062499999999997E-3</v>
      </c>
      <c r="D49" s="1">
        <f>IF(B49=ConfrontoRendimenti!$C$6,C49*100+ConfrontoRendimenti!$C$12,IF(B49&lt;ConfrontoRendimenti!$C$6,C49*100,0))*ConfrontoRendimenti!$C$7/100</f>
        <v>94.0625</v>
      </c>
      <c r="E49" s="4">
        <f>IF(E48=0,0,IF(E48=ConfrontoRendimenti!$D$6,0,EDATE(E48,12/ConfrontoRendimenti!$D$13)))</f>
        <v>0</v>
      </c>
      <c r="F49" s="2">
        <f>IF(ConfrontoRendimenti!$D$13=0,0,IF(E49=0,0,ConfrontoRendimenti!$D$15/ConfrontoRendimenti!$D$13))</f>
        <v>0</v>
      </c>
      <c r="G49" s="1">
        <f>IF(E49=ConfrontoRendimenti!$D$6,F49*100+ConfrontoRendimenti!$D$12,IF(E49&lt;ConfrontoRendimenti!$D$6,F49*100,0))*ConfrontoRendimenti!$D$7/100</f>
        <v>0</v>
      </c>
      <c r="H49" s="24"/>
    </row>
    <row r="50" spans="1:8" s="20" customFormat="1" ht="15.75" x14ac:dyDescent="0.25">
      <c r="A50" s="23"/>
      <c r="B50" s="4">
        <f>IF(B49=0,0,IF(B49=ConfrontoRendimenti!$C$6,0,EDATE(B49,12/ConfrontoRendimenti!$C$13)))</f>
        <v>53752</v>
      </c>
      <c r="C50" s="2">
        <f>IF(ConfrontoRendimenti!$C$13=0,0,IF(B50=0,0,ConfrontoRendimenti!$C$15/ConfrontoRendimenti!$C$13))</f>
        <v>9.4062499999999997E-3</v>
      </c>
      <c r="D50" s="1">
        <f>IF(B50=ConfrontoRendimenti!$C$6,C50*100+ConfrontoRendimenti!$C$12,IF(B50&lt;ConfrontoRendimenti!$C$6,C50*100,0))*ConfrontoRendimenti!$C$7/100</f>
        <v>94.0625</v>
      </c>
      <c r="E50" s="4">
        <f>IF(E49=0,0,IF(E49=ConfrontoRendimenti!$D$6,0,EDATE(E49,12/ConfrontoRendimenti!$D$13)))</f>
        <v>0</v>
      </c>
      <c r="F50" s="2">
        <f>IF(ConfrontoRendimenti!$D$13=0,0,IF(E50=0,0,ConfrontoRendimenti!$D$15/ConfrontoRendimenti!$D$13))</f>
        <v>0</v>
      </c>
      <c r="G50" s="1">
        <f>IF(E50=ConfrontoRendimenti!$D$6,F50*100+ConfrontoRendimenti!$D$12,IF(E50&lt;ConfrontoRendimenti!$D$6,F50*100,0))*ConfrontoRendimenti!$D$7/100</f>
        <v>0</v>
      </c>
      <c r="H50" s="24"/>
    </row>
    <row r="51" spans="1:8" s="20" customFormat="1" ht="15.75" x14ac:dyDescent="0.25">
      <c r="A51" s="23"/>
      <c r="B51" s="4">
        <f>IF(B50=0,0,IF(B50=ConfrontoRendimenti!$C$6,0,EDATE(B50,12/ConfrontoRendimenti!$C$13)))</f>
        <v>53936</v>
      </c>
      <c r="C51" s="2">
        <f>IF(ConfrontoRendimenti!$C$13=0,0,IF(B51=0,0,ConfrontoRendimenti!$C$15/ConfrontoRendimenti!$C$13))</f>
        <v>9.4062499999999997E-3</v>
      </c>
      <c r="D51" s="1">
        <f>IF(B51=ConfrontoRendimenti!$C$6,C51*100+ConfrontoRendimenti!$C$12,IF(B51&lt;ConfrontoRendimenti!$C$6,C51*100,0))*ConfrontoRendimenti!$C$7/100</f>
        <v>94.0625</v>
      </c>
      <c r="E51" s="4">
        <f>IF(E50=0,0,IF(E50=ConfrontoRendimenti!$D$6,0,EDATE(E50,12/ConfrontoRendimenti!$D$13)))</f>
        <v>0</v>
      </c>
      <c r="F51" s="2">
        <f>IF(ConfrontoRendimenti!$D$13=0,0,IF(E51=0,0,ConfrontoRendimenti!$D$15/ConfrontoRendimenti!$D$13))</f>
        <v>0</v>
      </c>
      <c r="G51" s="1">
        <f>IF(E51=ConfrontoRendimenti!$D$6,F51*100+ConfrontoRendimenti!$D$12,IF(E51&lt;ConfrontoRendimenti!$D$6,F51*100,0))*ConfrontoRendimenti!$D$7/100</f>
        <v>0</v>
      </c>
      <c r="H51" s="24"/>
    </row>
    <row r="52" spans="1:8" s="20" customFormat="1" ht="15.75" x14ac:dyDescent="0.25">
      <c r="A52" s="23"/>
      <c r="B52" s="4">
        <f>IF(B51=0,0,IF(B51=ConfrontoRendimenti!$C$6,0,EDATE(B51,12/ConfrontoRendimenti!$C$13)))</f>
        <v>54118</v>
      </c>
      <c r="C52" s="2">
        <f>IF(ConfrontoRendimenti!$C$13=0,0,IF(B52=0,0,ConfrontoRendimenti!$C$15/ConfrontoRendimenti!$C$13))</f>
        <v>9.4062499999999997E-3</v>
      </c>
      <c r="D52" s="1">
        <f>IF(B52=ConfrontoRendimenti!$C$6,C52*100+ConfrontoRendimenti!$C$12,IF(B52&lt;ConfrontoRendimenti!$C$6,C52*100,0))*ConfrontoRendimenti!$C$7/100</f>
        <v>94.0625</v>
      </c>
      <c r="E52" s="4">
        <f>IF(E51=0,0,IF(E51=ConfrontoRendimenti!$D$6,0,EDATE(E51,12/ConfrontoRendimenti!$D$13)))</f>
        <v>0</v>
      </c>
      <c r="F52" s="2">
        <f>IF(ConfrontoRendimenti!$D$13=0,0,IF(E52=0,0,ConfrontoRendimenti!$D$15/ConfrontoRendimenti!$D$13))</f>
        <v>0</v>
      </c>
      <c r="G52" s="1">
        <f>IF(E52=ConfrontoRendimenti!$D$6,F52*100+ConfrontoRendimenti!$D$12,IF(E52&lt;ConfrontoRendimenti!$D$6,F52*100,0))*ConfrontoRendimenti!$D$7/100</f>
        <v>0</v>
      </c>
      <c r="H52" s="24"/>
    </row>
    <row r="53" spans="1:8" s="20" customFormat="1" ht="15.75" x14ac:dyDescent="0.25">
      <c r="A53" s="23"/>
      <c r="B53" s="4">
        <f>IF(B52=0,0,IF(B52=ConfrontoRendimenti!$C$6,0,EDATE(B52,12/ConfrontoRendimenti!$C$13)))</f>
        <v>54302</v>
      </c>
      <c r="C53" s="2">
        <f>IF(ConfrontoRendimenti!$C$13=0,0,IF(B53=0,0,ConfrontoRendimenti!$C$15/ConfrontoRendimenti!$C$13))</f>
        <v>9.4062499999999997E-3</v>
      </c>
      <c r="D53" s="1">
        <f>IF(B53=ConfrontoRendimenti!$C$6,C53*100+ConfrontoRendimenti!$C$12,IF(B53&lt;ConfrontoRendimenti!$C$6,C53*100,0))*ConfrontoRendimenti!$C$7/100</f>
        <v>94.0625</v>
      </c>
      <c r="E53" s="4">
        <f>IF(E52=0,0,IF(E52=ConfrontoRendimenti!$D$6,0,EDATE(E52,12/ConfrontoRendimenti!$D$13)))</f>
        <v>0</v>
      </c>
      <c r="F53" s="2">
        <f>IF(ConfrontoRendimenti!$D$13=0,0,IF(E53=0,0,ConfrontoRendimenti!$D$15/ConfrontoRendimenti!$D$13))</f>
        <v>0</v>
      </c>
      <c r="G53" s="1">
        <f>IF(E53=ConfrontoRendimenti!$D$6,F53*100+ConfrontoRendimenti!$D$12,IF(E53&lt;ConfrontoRendimenti!$D$6,F53*100,0))*ConfrontoRendimenti!$D$7/100</f>
        <v>0</v>
      </c>
      <c r="H53" s="24"/>
    </row>
    <row r="54" spans="1:8" s="20" customFormat="1" ht="15.75" x14ac:dyDescent="0.25">
      <c r="A54" s="23"/>
      <c r="B54" s="4">
        <f>IF(B53=0,0,IF(B53=ConfrontoRendimenti!$C$6,0,EDATE(B53,12/ConfrontoRendimenti!$C$13)))</f>
        <v>54483</v>
      </c>
      <c r="C54" s="2">
        <f>IF(ConfrontoRendimenti!$C$13=0,0,IF(B54=0,0,ConfrontoRendimenti!$C$15/ConfrontoRendimenti!$C$13))</f>
        <v>9.4062499999999997E-3</v>
      </c>
      <c r="D54" s="1">
        <f>IF(B54=ConfrontoRendimenti!$C$6,C54*100+ConfrontoRendimenti!$C$12,IF(B54&lt;ConfrontoRendimenti!$C$6,C54*100,0))*ConfrontoRendimenti!$C$7/100</f>
        <v>94.0625</v>
      </c>
      <c r="E54" s="4">
        <f>IF(E53=0,0,IF(E53=ConfrontoRendimenti!$D$6,0,EDATE(E53,12/ConfrontoRendimenti!$D$13)))</f>
        <v>0</v>
      </c>
      <c r="F54" s="2">
        <f>IF(ConfrontoRendimenti!$D$13=0,0,IF(E54=0,0,ConfrontoRendimenti!$D$15/ConfrontoRendimenti!$D$13))</f>
        <v>0</v>
      </c>
      <c r="G54" s="1">
        <f>IF(E54=ConfrontoRendimenti!$D$6,F54*100+ConfrontoRendimenti!$D$12,IF(E54&lt;ConfrontoRendimenti!$D$6,F54*100,0))*ConfrontoRendimenti!$D$7/100</f>
        <v>0</v>
      </c>
      <c r="H54" s="24"/>
    </row>
    <row r="55" spans="1:8" s="20" customFormat="1" ht="15.75" x14ac:dyDescent="0.25">
      <c r="A55" s="23"/>
      <c r="B55" s="4">
        <f>IF(B54=0,0,IF(B54=ConfrontoRendimenti!$C$6,0,EDATE(B54,12/ConfrontoRendimenti!$C$13)))</f>
        <v>54667</v>
      </c>
      <c r="C55" s="2">
        <f>IF(ConfrontoRendimenti!$C$13=0,0,IF(B55=0,0,ConfrontoRendimenti!$C$15/ConfrontoRendimenti!$C$13))</f>
        <v>9.4062499999999997E-3</v>
      </c>
      <c r="D55" s="1">
        <f>IF(B55=ConfrontoRendimenti!$C$6,C55*100+ConfrontoRendimenti!$C$12,IF(B55&lt;ConfrontoRendimenti!$C$6,C55*100,0))*ConfrontoRendimenti!$C$7/100</f>
        <v>94.0625</v>
      </c>
      <c r="E55" s="4">
        <f>IF(E54=0,0,IF(E54=ConfrontoRendimenti!$D$6,0,EDATE(E54,12/ConfrontoRendimenti!$D$13)))</f>
        <v>0</v>
      </c>
      <c r="F55" s="2">
        <f>IF(ConfrontoRendimenti!$D$13=0,0,IF(E55=0,0,ConfrontoRendimenti!$D$15/ConfrontoRendimenti!$D$13))</f>
        <v>0</v>
      </c>
      <c r="G55" s="1">
        <f>IF(E55=ConfrontoRendimenti!$D$6,F55*100+ConfrontoRendimenti!$D$12,IF(E55&lt;ConfrontoRendimenti!$D$6,F55*100,0))*ConfrontoRendimenti!$D$7/100</f>
        <v>0</v>
      </c>
      <c r="H55" s="24"/>
    </row>
    <row r="56" spans="1:8" s="20" customFormat="1" ht="15.75" x14ac:dyDescent="0.25">
      <c r="A56" s="23"/>
      <c r="B56" s="4">
        <f>IF(B55=0,0,IF(B55=ConfrontoRendimenti!$C$6,0,EDATE(B55,12/ConfrontoRendimenti!$C$13)))</f>
        <v>54848</v>
      </c>
      <c r="C56" s="2">
        <f>IF(ConfrontoRendimenti!$C$13=0,0,IF(B56=0,0,ConfrontoRendimenti!$C$15/ConfrontoRendimenti!$C$13))</f>
        <v>9.4062499999999997E-3</v>
      </c>
      <c r="D56" s="1">
        <f>IF(B56=ConfrontoRendimenti!$C$6,C56*100+ConfrontoRendimenti!$C$12,IF(B56&lt;ConfrontoRendimenti!$C$6,C56*100,0))*ConfrontoRendimenti!$C$7/100</f>
        <v>94.0625</v>
      </c>
      <c r="E56" s="4">
        <f>IF(E55=0,0,IF(E55=ConfrontoRendimenti!$D$6,0,EDATE(E55,12/ConfrontoRendimenti!$D$13)))</f>
        <v>0</v>
      </c>
      <c r="F56" s="2">
        <f>IF(ConfrontoRendimenti!$D$13=0,0,IF(E56=0,0,ConfrontoRendimenti!$D$15/ConfrontoRendimenti!$D$13))</f>
        <v>0</v>
      </c>
      <c r="G56" s="1">
        <f>IF(E56=ConfrontoRendimenti!$D$6,F56*100+ConfrontoRendimenti!$D$12,IF(E56&lt;ConfrontoRendimenti!$D$6,F56*100,0))*ConfrontoRendimenti!$D$7/100</f>
        <v>0</v>
      </c>
      <c r="H56" s="24"/>
    </row>
    <row r="57" spans="1:8" s="20" customFormat="1" ht="15.75" x14ac:dyDescent="0.25">
      <c r="A57" s="23"/>
      <c r="B57" s="4">
        <f>IF(B56=0,0,IF(B56=ConfrontoRendimenti!$C$6,0,EDATE(B56,12/ConfrontoRendimenti!$C$13)))</f>
        <v>55032</v>
      </c>
      <c r="C57" s="2">
        <f>IF(ConfrontoRendimenti!$C$13=0,0,IF(B57=0,0,ConfrontoRendimenti!$C$15/ConfrontoRendimenti!$C$13))</f>
        <v>9.4062499999999997E-3</v>
      </c>
      <c r="D57" s="1">
        <f>IF(B57=ConfrontoRendimenti!$C$6,C57*100+ConfrontoRendimenti!$C$12,IF(B57&lt;ConfrontoRendimenti!$C$6,C57*100,0))*ConfrontoRendimenti!$C$7/100</f>
        <v>94.0625</v>
      </c>
      <c r="E57" s="4">
        <f>IF(E56=0,0,IF(E56=ConfrontoRendimenti!$D$6,0,EDATE(E56,12/ConfrontoRendimenti!$D$13)))</f>
        <v>0</v>
      </c>
      <c r="F57" s="2">
        <f>IF(ConfrontoRendimenti!$D$13=0,0,IF(E57=0,0,ConfrontoRendimenti!$D$15/ConfrontoRendimenti!$D$13))</f>
        <v>0</v>
      </c>
      <c r="G57" s="1">
        <f>IF(E57=ConfrontoRendimenti!$D$6,F57*100+ConfrontoRendimenti!$D$12,IF(E57&lt;ConfrontoRendimenti!$D$6,F57*100,0))*ConfrontoRendimenti!$D$7/100</f>
        <v>0</v>
      </c>
      <c r="H57" s="24"/>
    </row>
    <row r="58" spans="1:8" s="20" customFormat="1" ht="15.75" x14ac:dyDescent="0.25">
      <c r="A58" s="23"/>
      <c r="B58" s="4">
        <f>IF(B57=0,0,IF(B57=ConfrontoRendimenti!$C$6,0,EDATE(B57,12/ConfrontoRendimenti!$C$13)))</f>
        <v>55213</v>
      </c>
      <c r="C58" s="2">
        <f>IF(ConfrontoRendimenti!$C$13=0,0,IF(B58=0,0,ConfrontoRendimenti!$C$15/ConfrontoRendimenti!$C$13))</f>
        <v>9.4062499999999997E-3</v>
      </c>
      <c r="D58" s="1">
        <f>IF(B58=ConfrontoRendimenti!$C$6,C58*100+ConfrontoRendimenti!$C$12,IF(B58&lt;ConfrontoRendimenti!$C$6,C58*100,0))*ConfrontoRendimenti!$C$7/100</f>
        <v>94.0625</v>
      </c>
      <c r="E58" s="4">
        <f>IF(E57=0,0,IF(E57=ConfrontoRendimenti!$D$6,0,EDATE(E57,12/ConfrontoRendimenti!$D$13)))</f>
        <v>0</v>
      </c>
      <c r="F58" s="2">
        <f>IF(ConfrontoRendimenti!$D$13=0,0,IF(E58=0,0,ConfrontoRendimenti!$D$15/ConfrontoRendimenti!$D$13))</f>
        <v>0</v>
      </c>
      <c r="G58" s="1">
        <f>IF(E58=ConfrontoRendimenti!$D$6,F58*100+ConfrontoRendimenti!$D$12,IF(E58&lt;ConfrontoRendimenti!$D$6,F58*100,0))*ConfrontoRendimenti!$D$7/100</f>
        <v>0</v>
      </c>
      <c r="H58" s="24"/>
    </row>
    <row r="59" spans="1:8" s="20" customFormat="1" ht="15.75" x14ac:dyDescent="0.25">
      <c r="A59" s="23"/>
      <c r="B59" s="4">
        <f>IF(B58=0,0,IF(B58=ConfrontoRendimenti!$C$6,0,EDATE(B58,12/ConfrontoRendimenti!$C$13)))</f>
        <v>55397</v>
      </c>
      <c r="C59" s="2">
        <f>IF(ConfrontoRendimenti!$C$13=0,0,IF(B59=0,0,ConfrontoRendimenti!$C$15/ConfrontoRendimenti!$C$13))</f>
        <v>9.4062499999999997E-3</v>
      </c>
      <c r="D59" s="1">
        <f>IF(B59=ConfrontoRendimenti!$C$6,C59*100+ConfrontoRendimenti!$C$12,IF(B59&lt;ConfrontoRendimenti!$C$6,C59*100,0))*ConfrontoRendimenti!$C$7/100</f>
        <v>94.0625</v>
      </c>
      <c r="E59" s="4">
        <f>IF(E58=0,0,IF(E58=ConfrontoRendimenti!$D$6,0,EDATE(E58,12/ConfrontoRendimenti!$D$13)))</f>
        <v>0</v>
      </c>
      <c r="F59" s="2">
        <f>IF(ConfrontoRendimenti!$D$13=0,0,IF(E59=0,0,ConfrontoRendimenti!$D$15/ConfrontoRendimenti!$D$13))</f>
        <v>0</v>
      </c>
      <c r="G59" s="1">
        <f>IF(E59=ConfrontoRendimenti!$D$6,F59*100+ConfrontoRendimenti!$D$12,IF(E59&lt;ConfrontoRendimenti!$D$6,F59*100,0))*ConfrontoRendimenti!$D$7/100</f>
        <v>0</v>
      </c>
      <c r="H59" s="24"/>
    </row>
    <row r="60" spans="1:8" s="20" customFormat="1" ht="15.75" x14ac:dyDescent="0.25">
      <c r="A60" s="23"/>
      <c r="B60" s="4">
        <f>IF(B59=0,0,IF(B59=ConfrontoRendimenti!$C$6,0,EDATE(B59,12/ConfrontoRendimenti!$C$13)))</f>
        <v>55579</v>
      </c>
      <c r="C60" s="2">
        <f>IF(ConfrontoRendimenti!$C$13=0,0,IF(B60=0,0,ConfrontoRendimenti!$C$15/ConfrontoRendimenti!$C$13))</f>
        <v>9.4062499999999997E-3</v>
      </c>
      <c r="D60" s="1">
        <f>IF(B60=ConfrontoRendimenti!$C$6,C60*100+ConfrontoRendimenti!$C$12,IF(B60&lt;ConfrontoRendimenti!$C$6,C60*100,0))*ConfrontoRendimenti!$C$7/100</f>
        <v>94.0625</v>
      </c>
      <c r="E60" s="4">
        <f>IF(E59=0,0,IF(E59=ConfrontoRendimenti!$D$6,0,EDATE(E59,12/ConfrontoRendimenti!$D$13)))</f>
        <v>0</v>
      </c>
      <c r="F60" s="2">
        <f>IF(ConfrontoRendimenti!$D$13=0,0,IF(E60=0,0,ConfrontoRendimenti!$D$15/ConfrontoRendimenti!$D$13))</f>
        <v>0</v>
      </c>
      <c r="G60" s="1">
        <f>IF(E60=ConfrontoRendimenti!$D$6,F60*100+ConfrontoRendimenti!$D$12,IF(E60&lt;ConfrontoRendimenti!$D$6,F60*100,0))*ConfrontoRendimenti!$D$7/100</f>
        <v>0</v>
      </c>
      <c r="H60" s="24"/>
    </row>
    <row r="61" spans="1:8" s="20" customFormat="1" ht="15.75" x14ac:dyDescent="0.25">
      <c r="A61" s="23"/>
      <c r="B61" s="4">
        <f>IF(B60=0,0,IF(B60=ConfrontoRendimenti!$C$6,0,EDATE(B60,12/ConfrontoRendimenti!$C$13)))</f>
        <v>55763</v>
      </c>
      <c r="C61" s="2">
        <f>IF(ConfrontoRendimenti!$C$13=0,0,IF(B61=0,0,ConfrontoRendimenti!$C$15/ConfrontoRendimenti!$C$13))</f>
        <v>9.4062499999999997E-3</v>
      </c>
      <c r="D61" s="1">
        <f>IF(B61=ConfrontoRendimenti!$C$6,C61*100+ConfrontoRendimenti!$C$12,IF(B61&lt;ConfrontoRendimenti!$C$6,C61*100,0))*ConfrontoRendimenti!$C$7/100</f>
        <v>94.0625</v>
      </c>
      <c r="E61" s="4">
        <f>IF(E60=0,0,IF(E60=ConfrontoRendimenti!$D$6,0,EDATE(E60,12/ConfrontoRendimenti!$D$13)))</f>
        <v>0</v>
      </c>
      <c r="F61" s="2">
        <f>IF(ConfrontoRendimenti!$D$13=0,0,IF(E61=0,0,ConfrontoRendimenti!$D$15/ConfrontoRendimenti!$D$13))</f>
        <v>0</v>
      </c>
      <c r="G61" s="1">
        <f>IF(E61=ConfrontoRendimenti!$D$6,F61*100+ConfrontoRendimenti!$D$12,IF(E61&lt;ConfrontoRendimenti!$D$6,F61*100,0))*ConfrontoRendimenti!$D$7/100</f>
        <v>0</v>
      </c>
      <c r="H61" s="24"/>
    </row>
    <row r="62" spans="1:8" s="20" customFormat="1" ht="15.75" x14ac:dyDescent="0.25">
      <c r="A62" s="23"/>
      <c r="B62" s="4">
        <f>IF(B61=0,0,IF(B61=ConfrontoRendimenti!$C$6,0,EDATE(B61,12/ConfrontoRendimenti!$C$13)))</f>
        <v>55944</v>
      </c>
      <c r="C62" s="2">
        <f>IF(ConfrontoRendimenti!$C$13=0,0,IF(B62=0,0,ConfrontoRendimenti!$C$15/ConfrontoRendimenti!$C$13))</f>
        <v>9.4062499999999997E-3</v>
      </c>
      <c r="D62" s="1">
        <f>IF(B62=ConfrontoRendimenti!$C$6,C62*100+ConfrontoRendimenti!$C$12,IF(B62&lt;ConfrontoRendimenti!$C$6,C62*100,0))*ConfrontoRendimenti!$C$7/100</f>
        <v>94.0625</v>
      </c>
      <c r="E62" s="4">
        <f>IF(E61=0,0,IF(E61=ConfrontoRendimenti!$D$6,0,EDATE(E61,12/ConfrontoRendimenti!$D$13)))</f>
        <v>0</v>
      </c>
      <c r="F62" s="2">
        <f>IF(ConfrontoRendimenti!$D$13=0,0,IF(E62=0,0,ConfrontoRendimenti!$D$15/ConfrontoRendimenti!$D$13))</f>
        <v>0</v>
      </c>
      <c r="G62" s="1">
        <f>IF(E62=ConfrontoRendimenti!$D$6,F62*100+ConfrontoRendimenti!$D$12,IF(E62&lt;ConfrontoRendimenti!$D$6,F62*100,0))*ConfrontoRendimenti!$D$7/100</f>
        <v>0</v>
      </c>
      <c r="H62" s="24"/>
    </row>
    <row r="63" spans="1:8" s="20" customFormat="1" ht="15.75" x14ac:dyDescent="0.25">
      <c r="A63" s="23"/>
      <c r="B63" s="4">
        <f>IF(B62=0,0,IF(B62=ConfrontoRendimenti!$C$6,0,EDATE(B62,12/ConfrontoRendimenti!$C$13)))</f>
        <v>56128</v>
      </c>
      <c r="C63" s="2">
        <f>IF(ConfrontoRendimenti!$C$13=0,0,IF(B63=0,0,ConfrontoRendimenti!$C$15/ConfrontoRendimenti!$C$13))</f>
        <v>9.4062499999999997E-3</v>
      </c>
      <c r="D63" s="1">
        <f>IF(B63=ConfrontoRendimenti!$C$6,C63*100+ConfrontoRendimenti!$C$12,IF(B63&lt;ConfrontoRendimenti!$C$6,C63*100,0))*ConfrontoRendimenti!$C$7/100</f>
        <v>94.0625</v>
      </c>
      <c r="E63" s="4">
        <f>IF(E62=0,0,IF(E62=ConfrontoRendimenti!$D$6,0,EDATE(E62,12/ConfrontoRendimenti!$D$13)))</f>
        <v>0</v>
      </c>
      <c r="F63" s="2">
        <f>IF(ConfrontoRendimenti!$D$13=0,0,IF(E63=0,0,ConfrontoRendimenti!$D$15/ConfrontoRendimenti!$D$13))</f>
        <v>0</v>
      </c>
      <c r="G63" s="1">
        <f>IF(E63=ConfrontoRendimenti!$D$6,F63*100+ConfrontoRendimenti!$D$12,IF(E63&lt;ConfrontoRendimenti!$D$6,F63*100,0))*ConfrontoRendimenti!$D$7/100</f>
        <v>0</v>
      </c>
      <c r="H63" s="24"/>
    </row>
    <row r="64" spans="1:8" s="20" customFormat="1" ht="15.75" x14ac:dyDescent="0.25">
      <c r="A64" s="23"/>
      <c r="B64" s="4">
        <f>IF(B63=0,0,IF(B63=ConfrontoRendimenti!$C$6,0,EDATE(B63,12/ConfrontoRendimenti!$C$13)))</f>
        <v>56309</v>
      </c>
      <c r="C64" s="2">
        <f>IF(ConfrontoRendimenti!$C$13=0,0,IF(B64=0,0,ConfrontoRendimenti!$C$15/ConfrontoRendimenti!$C$13))</f>
        <v>9.4062499999999997E-3</v>
      </c>
      <c r="D64" s="1">
        <f>IF(B64=ConfrontoRendimenti!$C$6,C64*100+ConfrontoRendimenti!$C$12,IF(B64&lt;ConfrontoRendimenti!$C$6,C64*100,0))*ConfrontoRendimenti!$C$7/100</f>
        <v>94.0625</v>
      </c>
      <c r="E64" s="4">
        <f>IF(E63=0,0,IF(E63=ConfrontoRendimenti!$D$6,0,EDATE(E63,12/ConfrontoRendimenti!$D$13)))</f>
        <v>0</v>
      </c>
      <c r="F64" s="2">
        <f>IF(ConfrontoRendimenti!$D$13=0,0,IF(E64=0,0,ConfrontoRendimenti!$D$15/ConfrontoRendimenti!$D$13))</f>
        <v>0</v>
      </c>
      <c r="G64" s="1">
        <f>IF(E64=ConfrontoRendimenti!$D$6,F64*100+ConfrontoRendimenti!$D$12,IF(E64&lt;ConfrontoRendimenti!$D$6,F64*100,0))*ConfrontoRendimenti!$D$7/100</f>
        <v>0</v>
      </c>
      <c r="H64" s="24"/>
    </row>
    <row r="65" spans="1:8" s="20" customFormat="1" ht="15.75" x14ac:dyDescent="0.25">
      <c r="A65" s="23"/>
      <c r="B65" s="4">
        <f>IF(B64=0,0,IF(B64=ConfrontoRendimenti!$C$6,0,EDATE(B64,12/ConfrontoRendimenti!$C$13)))</f>
        <v>56493</v>
      </c>
      <c r="C65" s="2">
        <f>IF(ConfrontoRendimenti!$C$13=0,0,IF(B65=0,0,ConfrontoRendimenti!$C$15/ConfrontoRendimenti!$C$13))</f>
        <v>9.4062499999999997E-3</v>
      </c>
      <c r="D65" s="1">
        <f>IF(B65=ConfrontoRendimenti!$C$6,C65*100+ConfrontoRendimenti!$C$12,IF(B65&lt;ConfrontoRendimenti!$C$6,C65*100,0))*ConfrontoRendimenti!$C$7/100</f>
        <v>94.0625</v>
      </c>
      <c r="E65" s="4">
        <f>IF(E64=0,0,IF(E64=ConfrontoRendimenti!$D$6,0,EDATE(E64,12/ConfrontoRendimenti!$D$13)))</f>
        <v>0</v>
      </c>
      <c r="F65" s="2">
        <f>IF(ConfrontoRendimenti!$D$13=0,0,IF(E65=0,0,ConfrontoRendimenti!$D$15/ConfrontoRendimenti!$D$13))</f>
        <v>0</v>
      </c>
      <c r="G65" s="1">
        <f>IF(E65=ConfrontoRendimenti!$D$6,F65*100+ConfrontoRendimenti!$D$12,IF(E65&lt;ConfrontoRendimenti!$D$6,F65*100,0))*ConfrontoRendimenti!$D$7/100</f>
        <v>0</v>
      </c>
      <c r="H65" s="24"/>
    </row>
    <row r="66" spans="1:8" s="20" customFormat="1" ht="15.75" x14ac:dyDescent="0.25">
      <c r="A66" s="23"/>
      <c r="B66" s="4">
        <f>IF(B65=0,0,IF(B65=ConfrontoRendimenti!$C$6,0,EDATE(B65,12/ConfrontoRendimenti!$C$13)))</f>
        <v>56674</v>
      </c>
      <c r="C66" s="2">
        <f>IF(ConfrontoRendimenti!$C$13=0,0,IF(B66=0,0,ConfrontoRendimenti!$C$15/ConfrontoRendimenti!$C$13))</f>
        <v>9.4062499999999997E-3</v>
      </c>
      <c r="D66" s="1">
        <f>IF(B66=ConfrontoRendimenti!$C$6,C66*100+ConfrontoRendimenti!$C$12,IF(B66&lt;ConfrontoRendimenti!$C$6,C66*100,0))*ConfrontoRendimenti!$C$7/100</f>
        <v>94.0625</v>
      </c>
      <c r="E66" s="4">
        <f>IF(E65=0,0,IF(E65=ConfrontoRendimenti!$D$6,0,EDATE(E65,12/ConfrontoRendimenti!$D$13)))</f>
        <v>0</v>
      </c>
      <c r="F66" s="2">
        <f>IF(ConfrontoRendimenti!$D$13=0,0,IF(E66=0,0,ConfrontoRendimenti!$D$15/ConfrontoRendimenti!$D$13))</f>
        <v>0</v>
      </c>
      <c r="G66" s="1">
        <f>IF(E66=ConfrontoRendimenti!$D$6,F66*100+ConfrontoRendimenti!$D$12,IF(E66&lt;ConfrontoRendimenti!$D$6,F66*100,0))*ConfrontoRendimenti!$D$7/100</f>
        <v>0</v>
      </c>
      <c r="H66" s="24"/>
    </row>
    <row r="67" spans="1:8" s="20" customFormat="1" ht="15.75" x14ac:dyDescent="0.25">
      <c r="A67" s="23"/>
      <c r="B67" s="4">
        <f>IF(B66=0,0,IF(B66=ConfrontoRendimenti!$C$6,0,EDATE(B66,12/ConfrontoRendimenti!$C$13)))</f>
        <v>56858</v>
      </c>
      <c r="C67" s="2">
        <f>IF(ConfrontoRendimenti!$C$13=0,0,IF(B67=0,0,ConfrontoRendimenti!$C$15/ConfrontoRendimenti!$C$13))</f>
        <v>9.4062499999999997E-3</v>
      </c>
      <c r="D67" s="1">
        <f>IF(B67=ConfrontoRendimenti!$C$6,C67*100+ConfrontoRendimenti!$C$12,IF(B67&lt;ConfrontoRendimenti!$C$6,C67*100,0))*ConfrontoRendimenti!$C$7/100</f>
        <v>94.0625</v>
      </c>
      <c r="E67" s="4">
        <f>IF(E66=0,0,IF(E66=ConfrontoRendimenti!$D$6,0,EDATE(E66,12/ConfrontoRendimenti!$D$13)))</f>
        <v>0</v>
      </c>
      <c r="F67" s="2">
        <f>IF(ConfrontoRendimenti!$D$13=0,0,IF(E67=0,0,ConfrontoRendimenti!$D$15/ConfrontoRendimenti!$D$13))</f>
        <v>0</v>
      </c>
      <c r="G67" s="1">
        <f>IF(E67=ConfrontoRendimenti!$D$6,F67*100+ConfrontoRendimenti!$D$12,IF(E67&lt;ConfrontoRendimenti!$D$6,F67*100,0))*ConfrontoRendimenti!$D$7/100</f>
        <v>0</v>
      </c>
      <c r="H67" s="24"/>
    </row>
    <row r="68" spans="1:8" s="20" customFormat="1" ht="15.75" x14ac:dyDescent="0.25">
      <c r="A68" s="23"/>
      <c r="B68" s="4">
        <f>IF(B67=0,0,IF(B67=ConfrontoRendimenti!$C$6,0,EDATE(B67,12/ConfrontoRendimenti!$C$13)))</f>
        <v>57040</v>
      </c>
      <c r="C68" s="2">
        <f>IF(ConfrontoRendimenti!$C$13=0,0,IF(B68=0,0,ConfrontoRendimenti!$C$15/ConfrontoRendimenti!$C$13))</f>
        <v>9.4062499999999997E-3</v>
      </c>
      <c r="D68" s="1">
        <f>IF(B68=ConfrontoRendimenti!$C$6,C68*100+ConfrontoRendimenti!$C$12,IF(B68&lt;ConfrontoRendimenti!$C$6,C68*100,0))*ConfrontoRendimenti!$C$7/100</f>
        <v>94.0625</v>
      </c>
      <c r="E68" s="4">
        <f>IF(E67=0,0,IF(E67=ConfrontoRendimenti!$D$6,0,EDATE(E67,12/ConfrontoRendimenti!$D$13)))</f>
        <v>0</v>
      </c>
      <c r="F68" s="2">
        <f>IF(ConfrontoRendimenti!$D$13=0,0,IF(E68=0,0,ConfrontoRendimenti!$D$15/ConfrontoRendimenti!$D$13))</f>
        <v>0</v>
      </c>
      <c r="G68" s="1">
        <f>IF(E68=ConfrontoRendimenti!$D$6,F68*100+ConfrontoRendimenti!$D$12,IF(E68&lt;ConfrontoRendimenti!$D$6,F68*100,0))*ConfrontoRendimenti!$D$7/100</f>
        <v>0</v>
      </c>
      <c r="H68" s="24"/>
    </row>
    <row r="69" spans="1:8" s="20" customFormat="1" ht="15.75" x14ac:dyDescent="0.25">
      <c r="A69" s="23"/>
      <c r="B69" s="4">
        <f>IF(B68=0,0,IF(B68=ConfrontoRendimenti!$C$6,0,EDATE(B68,12/ConfrontoRendimenti!$C$13)))</f>
        <v>57224</v>
      </c>
      <c r="C69" s="2">
        <f>IF(ConfrontoRendimenti!$C$13=0,0,IF(B69=0,0,ConfrontoRendimenti!$C$15/ConfrontoRendimenti!$C$13))</f>
        <v>9.4062499999999997E-3</v>
      </c>
      <c r="D69" s="1">
        <f>IF(B69=ConfrontoRendimenti!$C$6,C69*100+ConfrontoRendimenti!$C$12,IF(B69&lt;ConfrontoRendimenti!$C$6,C69*100,0))*ConfrontoRendimenti!$C$7/100</f>
        <v>94.0625</v>
      </c>
      <c r="E69" s="4">
        <f>IF(E68=0,0,IF(E68=ConfrontoRendimenti!$D$6,0,EDATE(E68,12/ConfrontoRendimenti!$D$13)))</f>
        <v>0</v>
      </c>
      <c r="F69" s="2">
        <f>IF(ConfrontoRendimenti!$D$13=0,0,IF(E69=0,0,ConfrontoRendimenti!$D$15/ConfrontoRendimenti!$D$13))</f>
        <v>0</v>
      </c>
      <c r="G69" s="1">
        <f>IF(E69=ConfrontoRendimenti!$D$6,F69*100+ConfrontoRendimenti!$D$12,IF(E69&lt;ConfrontoRendimenti!$D$6,F69*100,0))*ConfrontoRendimenti!$D$7/100</f>
        <v>0</v>
      </c>
      <c r="H69" s="24"/>
    </row>
    <row r="70" spans="1:8" s="20" customFormat="1" ht="15.75" x14ac:dyDescent="0.25">
      <c r="A70" s="23"/>
      <c r="B70" s="4">
        <f>IF(B69=0,0,IF(B69=ConfrontoRendimenti!$C$6,0,EDATE(B69,12/ConfrontoRendimenti!$C$13)))</f>
        <v>57405</v>
      </c>
      <c r="C70" s="2">
        <f>IF(ConfrontoRendimenti!$C$13=0,0,IF(B70=0,0,ConfrontoRendimenti!$C$15/ConfrontoRendimenti!$C$13))</f>
        <v>9.4062499999999997E-3</v>
      </c>
      <c r="D70" s="1">
        <f>IF(B70=ConfrontoRendimenti!$C$6,C70*100+ConfrontoRendimenti!$C$12,IF(B70&lt;ConfrontoRendimenti!$C$6,C70*100,0))*ConfrontoRendimenti!$C$7/100</f>
        <v>94.0625</v>
      </c>
      <c r="E70" s="4">
        <f>IF(E69=0,0,IF(E69=ConfrontoRendimenti!$D$6,0,EDATE(E69,12/ConfrontoRendimenti!$D$13)))</f>
        <v>0</v>
      </c>
      <c r="F70" s="2">
        <f>IF(ConfrontoRendimenti!$D$13=0,0,IF(E70=0,0,ConfrontoRendimenti!$D$15/ConfrontoRendimenti!$D$13))</f>
        <v>0</v>
      </c>
      <c r="G70" s="1">
        <f>IF(E70=ConfrontoRendimenti!$D$6,F70*100+ConfrontoRendimenti!$D$12,IF(E70&lt;ConfrontoRendimenti!$D$6,F70*100,0))*ConfrontoRendimenti!$D$7/100</f>
        <v>0</v>
      </c>
      <c r="H70" s="24"/>
    </row>
    <row r="71" spans="1:8" s="20" customFormat="1" ht="15.75" x14ac:dyDescent="0.25">
      <c r="A71" s="23"/>
      <c r="B71" s="4">
        <f>IF(B70=0,0,IF(B70=ConfrontoRendimenti!$C$6,0,EDATE(B70,12/ConfrontoRendimenti!$C$13)))</f>
        <v>57589</v>
      </c>
      <c r="C71" s="2">
        <f>IF(ConfrontoRendimenti!$C$13=0,0,IF(B71=0,0,ConfrontoRendimenti!$C$15/ConfrontoRendimenti!$C$13))</f>
        <v>9.4062499999999997E-3</v>
      </c>
      <c r="D71" s="1">
        <f>IF(B71=ConfrontoRendimenti!$C$6,C71*100+ConfrontoRendimenti!$C$12,IF(B71&lt;ConfrontoRendimenti!$C$6,C71*100,0))*ConfrontoRendimenti!$C$7/100</f>
        <v>94.0625</v>
      </c>
      <c r="E71" s="4">
        <f>IF(E70=0,0,IF(E70=ConfrontoRendimenti!$D$6,0,EDATE(E70,12/ConfrontoRendimenti!$D$13)))</f>
        <v>0</v>
      </c>
      <c r="F71" s="2">
        <f>IF(ConfrontoRendimenti!$D$13=0,0,IF(E71=0,0,ConfrontoRendimenti!$D$15/ConfrontoRendimenti!$D$13))</f>
        <v>0</v>
      </c>
      <c r="G71" s="1">
        <f>IF(E71=ConfrontoRendimenti!$D$6,F71*100+ConfrontoRendimenti!$D$12,IF(E71&lt;ConfrontoRendimenti!$D$6,F71*100,0))*ConfrontoRendimenti!$D$7/100</f>
        <v>0</v>
      </c>
      <c r="H71" s="24"/>
    </row>
    <row r="72" spans="1:8" s="20" customFormat="1" ht="15.75" x14ac:dyDescent="0.25">
      <c r="A72" s="23"/>
      <c r="B72" s="4">
        <f>IF(B71=0,0,IF(B71=ConfrontoRendimenti!$C$6,0,EDATE(B71,12/ConfrontoRendimenti!$C$13)))</f>
        <v>57770</v>
      </c>
      <c r="C72" s="2">
        <f>IF(ConfrontoRendimenti!$C$13=0,0,IF(B72=0,0,ConfrontoRendimenti!$C$15/ConfrontoRendimenti!$C$13))</f>
        <v>9.4062499999999997E-3</v>
      </c>
      <c r="D72" s="1">
        <f>IF(B72=ConfrontoRendimenti!$C$6,C72*100+ConfrontoRendimenti!$C$12,IF(B72&lt;ConfrontoRendimenti!$C$6,C72*100,0))*ConfrontoRendimenti!$C$7/100</f>
        <v>94.0625</v>
      </c>
      <c r="E72" s="4">
        <f>IF(E71=0,0,IF(E71=ConfrontoRendimenti!$D$6,0,EDATE(E71,12/ConfrontoRendimenti!$D$13)))</f>
        <v>0</v>
      </c>
      <c r="F72" s="2">
        <f>IF(ConfrontoRendimenti!$D$13=0,0,IF(E72=0,0,ConfrontoRendimenti!$D$15/ConfrontoRendimenti!$D$13))</f>
        <v>0</v>
      </c>
      <c r="G72" s="1">
        <f>IF(E72=ConfrontoRendimenti!$D$6,F72*100+ConfrontoRendimenti!$D$12,IF(E72&lt;ConfrontoRendimenti!$D$6,F72*100,0))*ConfrontoRendimenti!$D$7/100</f>
        <v>0</v>
      </c>
      <c r="H72" s="24"/>
    </row>
    <row r="73" spans="1:8" s="20" customFormat="1" ht="15.75" x14ac:dyDescent="0.25">
      <c r="A73" s="23"/>
      <c r="B73" s="4">
        <f>IF(B72=0,0,IF(B72=ConfrontoRendimenti!$C$6,0,EDATE(B72,12/ConfrontoRendimenti!$C$13)))</f>
        <v>57954</v>
      </c>
      <c r="C73" s="2">
        <f>IF(ConfrontoRendimenti!$C$13=0,0,IF(B73=0,0,ConfrontoRendimenti!$C$15/ConfrontoRendimenti!$C$13))</f>
        <v>9.4062499999999997E-3</v>
      </c>
      <c r="D73" s="1">
        <f>IF(B73=ConfrontoRendimenti!$C$6,C73*100+ConfrontoRendimenti!$C$12,IF(B73&lt;ConfrontoRendimenti!$C$6,C73*100,0))*ConfrontoRendimenti!$C$7/100</f>
        <v>94.0625</v>
      </c>
      <c r="E73" s="4">
        <f>IF(E72=0,0,IF(E72=ConfrontoRendimenti!$D$6,0,EDATE(E72,12/ConfrontoRendimenti!$D$13)))</f>
        <v>0</v>
      </c>
      <c r="F73" s="2">
        <f>IF(ConfrontoRendimenti!$D$13=0,0,IF(E73=0,0,ConfrontoRendimenti!$D$15/ConfrontoRendimenti!$D$13))</f>
        <v>0</v>
      </c>
      <c r="G73" s="1">
        <f>IF(E73=ConfrontoRendimenti!$D$6,F73*100+ConfrontoRendimenti!$D$12,IF(E73&lt;ConfrontoRendimenti!$D$6,F73*100,0))*ConfrontoRendimenti!$D$7/100</f>
        <v>0</v>
      </c>
      <c r="H73" s="24"/>
    </row>
    <row r="74" spans="1:8" s="20" customFormat="1" ht="15.75" x14ac:dyDescent="0.25">
      <c r="A74" s="23"/>
      <c r="B74" s="4">
        <f>IF(B73=0,0,IF(B73=ConfrontoRendimenti!$C$6,0,EDATE(B73,12/ConfrontoRendimenti!$C$13)))</f>
        <v>58135</v>
      </c>
      <c r="C74" s="2">
        <f>IF(ConfrontoRendimenti!$C$13=0,0,IF(B74=0,0,ConfrontoRendimenti!$C$15/ConfrontoRendimenti!$C$13))</f>
        <v>9.4062499999999997E-3</v>
      </c>
      <c r="D74" s="1">
        <f>IF(B74=ConfrontoRendimenti!$C$6,C74*100+ConfrontoRendimenti!$C$12,IF(B74&lt;ConfrontoRendimenti!$C$6,C74*100,0))*ConfrontoRendimenti!$C$7/100</f>
        <v>94.0625</v>
      </c>
      <c r="E74" s="4">
        <f>IF(E73=0,0,IF(E73=ConfrontoRendimenti!$D$6,0,EDATE(E73,12/ConfrontoRendimenti!$D$13)))</f>
        <v>0</v>
      </c>
      <c r="F74" s="2">
        <f>IF(ConfrontoRendimenti!$D$13=0,0,IF(E74=0,0,ConfrontoRendimenti!$D$15/ConfrontoRendimenti!$D$13))</f>
        <v>0</v>
      </c>
      <c r="G74" s="1">
        <f>IF(E74=ConfrontoRendimenti!$D$6,F74*100+ConfrontoRendimenti!$D$12,IF(E74&lt;ConfrontoRendimenti!$D$6,F74*100,0))*ConfrontoRendimenti!$D$7/100</f>
        <v>0</v>
      </c>
      <c r="H74" s="24"/>
    </row>
    <row r="75" spans="1:8" s="20" customFormat="1" ht="15.75" x14ac:dyDescent="0.25">
      <c r="A75" s="23"/>
      <c r="B75" s="4">
        <f>IF(B74=0,0,IF(B74=ConfrontoRendimenti!$C$6,0,EDATE(B74,12/ConfrontoRendimenti!$C$13)))</f>
        <v>58319</v>
      </c>
      <c r="C75" s="2">
        <f>IF(ConfrontoRendimenti!$C$13=0,0,IF(B75=0,0,ConfrontoRendimenti!$C$15/ConfrontoRendimenti!$C$13))</f>
        <v>9.4062499999999997E-3</v>
      </c>
      <c r="D75" s="1">
        <f>IF(B75=ConfrontoRendimenti!$C$6,C75*100+ConfrontoRendimenti!$C$12,IF(B75&lt;ConfrontoRendimenti!$C$6,C75*100,0))*ConfrontoRendimenti!$C$7/100</f>
        <v>94.0625</v>
      </c>
      <c r="E75" s="4">
        <f>IF(E74=0,0,IF(E74=ConfrontoRendimenti!$D$6,0,EDATE(E74,12/ConfrontoRendimenti!$D$13)))</f>
        <v>0</v>
      </c>
      <c r="F75" s="2">
        <f>IF(ConfrontoRendimenti!$D$13=0,0,IF(E75=0,0,ConfrontoRendimenti!$D$15/ConfrontoRendimenti!$D$13))</f>
        <v>0</v>
      </c>
      <c r="G75" s="1">
        <f>IF(E75=ConfrontoRendimenti!$D$6,F75*100+ConfrontoRendimenti!$D$12,IF(E75&lt;ConfrontoRendimenti!$D$6,F75*100,0))*ConfrontoRendimenti!$D$7/100</f>
        <v>0</v>
      </c>
      <c r="H75" s="24"/>
    </row>
    <row r="76" spans="1:8" s="20" customFormat="1" ht="15.75" x14ac:dyDescent="0.25">
      <c r="A76" s="23"/>
      <c r="B76" s="4">
        <f>IF(B75=0,0,IF(B75=ConfrontoRendimenti!$C$6,0,EDATE(B75,12/ConfrontoRendimenti!$C$13)))</f>
        <v>58501</v>
      </c>
      <c r="C76" s="2">
        <f>IF(ConfrontoRendimenti!$C$13=0,0,IF(B76=0,0,ConfrontoRendimenti!$C$15/ConfrontoRendimenti!$C$13))</f>
        <v>9.4062499999999997E-3</v>
      </c>
      <c r="D76" s="1">
        <f>IF(B76=ConfrontoRendimenti!$C$6,C76*100+ConfrontoRendimenti!$C$12,IF(B76&lt;ConfrontoRendimenti!$C$6,C76*100,0))*ConfrontoRendimenti!$C$7/100</f>
        <v>94.0625</v>
      </c>
      <c r="E76" s="4">
        <f>IF(E75=0,0,IF(E75=ConfrontoRendimenti!$D$6,0,EDATE(E75,12/ConfrontoRendimenti!$D$13)))</f>
        <v>0</v>
      </c>
      <c r="F76" s="2">
        <f>IF(ConfrontoRendimenti!$D$13=0,0,IF(E76=0,0,ConfrontoRendimenti!$D$15/ConfrontoRendimenti!$D$13))</f>
        <v>0</v>
      </c>
      <c r="G76" s="1">
        <f>IF(E76=ConfrontoRendimenti!$D$6,F76*100+ConfrontoRendimenti!$D$12,IF(E76&lt;ConfrontoRendimenti!$D$6,F76*100,0))*ConfrontoRendimenti!$D$7/100</f>
        <v>0</v>
      </c>
      <c r="H76" s="24"/>
    </row>
    <row r="77" spans="1:8" s="20" customFormat="1" ht="15.75" x14ac:dyDescent="0.25">
      <c r="A77" s="23"/>
      <c r="B77" s="4">
        <f>IF(B76=0,0,IF(B76=ConfrontoRendimenti!$C$6,0,EDATE(B76,12/ConfrontoRendimenti!$C$13)))</f>
        <v>58685</v>
      </c>
      <c r="C77" s="2">
        <f>IF(ConfrontoRendimenti!$C$13=0,0,IF(B77=0,0,ConfrontoRendimenti!$C$15/ConfrontoRendimenti!$C$13))</f>
        <v>9.4062499999999997E-3</v>
      </c>
      <c r="D77" s="1">
        <f>IF(B77=ConfrontoRendimenti!$C$6,C77*100+ConfrontoRendimenti!$C$12,IF(B77&lt;ConfrontoRendimenti!$C$6,C77*100,0))*ConfrontoRendimenti!$C$7/100</f>
        <v>94.0625</v>
      </c>
      <c r="E77" s="4">
        <f>IF(E76=0,0,IF(E76=ConfrontoRendimenti!$D$6,0,EDATE(E76,12/ConfrontoRendimenti!$D$13)))</f>
        <v>0</v>
      </c>
      <c r="F77" s="2">
        <f>IF(ConfrontoRendimenti!$D$13=0,0,IF(E77=0,0,ConfrontoRendimenti!$D$15/ConfrontoRendimenti!$D$13))</f>
        <v>0</v>
      </c>
      <c r="G77" s="1">
        <f>IF(E77=ConfrontoRendimenti!$D$6,F77*100+ConfrontoRendimenti!$D$12,IF(E77&lt;ConfrontoRendimenti!$D$6,F77*100,0))*ConfrontoRendimenti!$D$7/100</f>
        <v>0</v>
      </c>
      <c r="H77" s="24"/>
    </row>
    <row r="78" spans="1:8" s="20" customFormat="1" ht="15.75" x14ac:dyDescent="0.25">
      <c r="A78" s="23"/>
      <c r="B78" s="4">
        <f>IF(B77=0,0,IF(B77=ConfrontoRendimenti!$C$6,0,EDATE(B77,12/ConfrontoRendimenti!$C$13)))</f>
        <v>58866</v>
      </c>
      <c r="C78" s="2">
        <f>IF(ConfrontoRendimenti!$C$13=0,0,IF(B78=0,0,ConfrontoRendimenti!$C$15/ConfrontoRendimenti!$C$13))</f>
        <v>9.4062499999999997E-3</v>
      </c>
      <c r="D78" s="1">
        <f>IF(B78=ConfrontoRendimenti!$C$6,C78*100+ConfrontoRendimenti!$C$12,IF(B78&lt;ConfrontoRendimenti!$C$6,C78*100,0))*ConfrontoRendimenti!$C$7/100</f>
        <v>94.0625</v>
      </c>
      <c r="E78" s="4">
        <f>IF(E77=0,0,IF(E77=ConfrontoRendimenti!$D$6,0,EDATE(E77,12/ConfrontoRendimenti!$D$13)))</f>
        <v>0</v>
      </c>
      <c r="F78" s="2">
        <f>IF(ConfrontoRendimenti!$D$13=0,0,IF(E78=0,0,ConfrontoRendimenti!$D$15/ConfrontoRendimenti!$D$13))</f>
        <v>0</v>
      </c>
      <c r="G78" s="1">
        <f>IF(E78=ConfrontoRendimenti!$D$6,F78*100+ConfrontoRendimenti!$D$12,IF(E78&lt;ConfrontoRendimenti!$D$6,F78*100,0))*ConfrontoRendimenti!$D$7/100</f>
        <v>0</v>
      </c>
      <c r="H78" s="24"/>
    </row>
    <row r="79" spans="1:8" s="20" customFormat="1" ht="15.75" x14ac:dyDescent="0.25">
      <c r="A79" s="23"/>
      <c r="B79" s="4">
        <f>IF(B78=0,0,IF(B78=ConfrontoRendimenti!$C$6,0,EDATE(B78,12/ConfrontoRendimenti!$C$13)))</f>
        <v>59050</v>
      </c>
      <c r="C79" s="2">
        <f>IF(ConfrontoRendimenti!$C$13=0,0,IF(B79=0,0,ConfrontoRendimenti!$C$15/ConfrontoRendimenti!$C$13))</f>
        <v>9.4062499999999997E-3</v>
      </c>
      <c r="D79" s="1">
        <f>IF(B79=ConfrontoRendimenti!$C$6,C79*100+ConfrontoRendimenti!$C$12,IF(B79&lt;ConfrontoRendimenti!$C$6,C79*100,0))*ConfrontoRendimenti!$C$7/100</f>
        <v>94.0625</v>
      </c>
      <c r="E79" s="4">
        <f>IF(E78=0,0,IF(E78=ConfrontoRendimenti!$D$6,0,EDATE(E78,12/ConfrontoRendimenti!$D$13)))</f>
        <v>0</v>
      </c>
      <c r="F79" s="2">
        <f>IF(ConfrontoRendimenti!$D$13=0,0,IF(E79=0,0,ConfrontoRendimenti!$D$15/ConfrontoRendimenti!$D$13))</f>
        <v>0</v>
      </c>
      <c r="G79" s="1">
        <f>IF(E79=ConfrontoRendimenti!$D$6,F79*100+ConfrontoRendimenti!$D$12,IF(E79&lt;ConfrontoRendimenti!$D$6,F79*100,0))*ConfrontoRendimenti!$D$7/100</f>
        <v>0</v>
      </c>
      <c r="H79" s="24"/>
    </row>
    <row r="80" spans="1:8" s="20" customFormat="1" ht="15.75" x14ac:dyDescent="0.25">
      <c r="A80" s="23"/>
      <c r="B80" s="4">
        <f>IF(B79=0,0,IF(B79=ConfrontoRendimenti!$C$6,0,EDATE(B79,12/ConfrontoRendimenti!$C$13)))</f>
        <v>59231</v>
      </c>
      <c r="C80" s="2">
        <f>IF(ConfrontoRendimenti!$C$13=0,0,IF(B80=0,0,ConfrontoRendimenti!$C$15/ConfrontoRendimenti!$C$13))</f>
        <v>9.4062499999999997E-3</v>
      </c>
      <c r="D80" s="1">
        <f>IF(B80=ConfrontoRendimenti!$C$6,C80*100+ConfrontoRendimenti!$C$12,IF(B80&lt;ConfrontoRendimenti!$C$6,C80*100,0))*ConfrontoRendimenti!$C$7/100</f>
        <v>94.0625</v>
      </c>
      <c r="E80" s="4">
        <f>IF(E79=0,0,IF(E79=ConfrontoRendimenti!$D$6,0,EDATE(E79,12/ConfrontoRendimenti!$D$13)))</f>
        <v>0</v>
      </c>
      <c r="F80" s="2">
        <f>IF(ConfrontoRendimenti!$D$13=0,0,IF(E80=0,0,ConfrontoRendimenti!$D$15/ConfrontoRendimenti!$D$13))</f>
        <v>0</v>
      </c>
      <c r="G80" s="1">
        <f>IF(E80=ConfrontoRendimenti!$D$6,F80*100+ConfrontoRendimenti!$D$12,IF(E80&lt;ConfrontoRendimenti!$D$6,F80*100,0))*ConfrontoRendimenti!$D$7/100</f>
        <v>0</v>
      </c>
      <c r="H80" s="24"/>
    </row>
    <row r="81" spans="2:7" ht="15.75" x14ac:dyDescent="0.25">
      <c r="B81" s="4">
        <f>IF(B80=0,0,IF(B80=ConfrontoRendimenti!$C$6,0,EDATE(B80,12/ConfrontoRendimenti!$C$13)))</f>
        <v>59415</v>
      </c>
      <c r="C81" s="2">
        <f>IF(ConfrontoRendimenti!$C$13=0,0,IF(B81=0,0,ConfrontoRendimenti!$C$15/ConfrontoRendimenti!$C$13))</f>
        <v>9.4062499999999997E-3</v>
      </c>
      <c r="D81" s="1">
        <f>IF(B81=ConfrontoRendimenti!$C$6,C81*100+ConfrontoRendimenti!$C$12,IF(B81&lt;ConfrontoRendimenti!$C$6,C81*100,0))*ConfrontoRendimenti!$C$7/100</f>
        <v>94.0625</v>
      </c>
      <c r="E81" s="4">
        <f>IF(E80=0,0,IF(E80=ConfrontoRendimenti!$D$6,0,EDATE(E80,12/ConfrontoRendimenti!$D$13)))</f>
        <v>0</v>
      </c>
      <c r="F81" s="2">
        <f>IF(ConfrontoRendimenti!$D$13=0,0,IF(E81=0,0,ConfrontoRendimenti!$D$15/ConfrontoRendimenti!$D$13))</f>
        <v>0</v>
      </c>
      <c r="G81" s="1">
        <f>IF(E81=ConfrontoRendimenti!$D$6,F81*100+ConfrontoRendimenti!$D$12,IF(E81&lt;ConfrontoRendimenti!$D$6,F81*100,0))*ConfrontoRendimenti!$D$7/100</f>
        <v>0</v>
      </c>
    </row>
    <row r="82" spans="2:7" ht="15.75" x14ac:dyDescent="0.25">
      <c r="B82" s="4">
        <f>IF(B81=0,0,IF(B81=ConfrontoRendimenti!$C$6,0,EDATE(B81,12/ConfrontoRendimenti!$C$13)))</f>
        <v>59596</v>
      </c>
      <c r="C82" s="2">
        <f>IF(ConfrontoRendimenti!$C$13=0,0,IF(B82=0,0,ConfrontoRendimenti!$C$15/ConfrontoRendimenti!$C$13))</f>
        <v>9.4062499999999997E-3</v>
      </c>
      <c r="D82" s="1">
        <f>IF(B82=ConfrontoRendimenti!$C$6,C82*100+ConfrontoRendimenti!$C$12,IF(B82&lt;ConfrontoRendimenti!$C$6,C82*100,0))*ConfrontoRendimenti!$C$7/100</f>
        <v>94.0625</v>
      </c>
      <c r="E82" s="4">
        <f>IF(E81=0,0,IF(E81=ConfrontoRendimenti!$D$6,0,EDATE(E81,12/ConfrontoRendimenti!$D$13)))</f>
        <v>0</v>
      </c>
      <c r="F82" s="2">
        <f>IF(ConfrontoRendimenti!$D$13=0,0,IF(E82=0,0,ConfrontoRendimenti!$D$15/ConfrontoRendimenti!$D$13))</f>
        <v>0</v>
      </c>
      <c r="G82" s="1">
        <f>IF(E82=ConfrontoRendimenti!$D$6,F82*100+ConfrontoRendimenti!$D$12,IF(E82&lt;ConfrontoRendimenti!$D$6,F82*100,0))*ConfrontoRendimenti!$D$7/100</f>
        <v>0</v>
      </c>
    </row>
    <row r="83" spans="2:7" ht="15.75" x14ac:dyDescent="0.25">
      <c r="B83" s="4">
        <f>IF(B82=0,0,IF(B82=ConfrontoRendimenti!$C$6,0,EDATE(B82,12/ConfrontoRendimenti!$C$13)))</f>
        <v>59780</v>
      </c>
      <c r="C83" s="2">
        <f>IF(ConfrontoRendimenti!$C$13=0,0,IF(B83=0,0,ConfrontoRendimenti!$C$15/ConfrontoRendimenti!$C$13))</f>
        <v>9.4062499999999997E-3</v>
      </c>
      <c r="D83" s="1">
        <f>IF(B83=ConfrontoRendimenti!$C$6,C83*100+ConfrontoRendimenti!$C$12,IF(B83&lt;ConfrontoRendimenti!$C$6,C83*100,0))*ConfrontoRendimenti!$C$7/100</f>
        <v>94.0625</v>
      </c>
      <c r="E83" s="4">
        <f>IF(E82=0,0,IF(E82=ConfrontoRendimenti!$D$6,0,EDATE(E82,12/ConfrontoRendimenti!$D$13)))</f>
        <v>0</v>
      </c>
      <c r="F83" s="2">
        <f>IF(ConfrontoRendimenti!$D$13=0,0,IF(E83=0,0,ConfrontoRendimenti!$D$15/ConfrontoRendimenti!$D$13))</f>
        <v>0</v>
      </c>
      <c r="G83" s="1">
        <f>IF(E83=ConfrontoRendimenti!$D$6,F83*100+ConfrontoRendimenti!$D$12,IF(E83&lt;ConfrontoRendimenti!$D$6,F83*100,0))*ConfrontoRendimenti!$D$7/100</f>
        <v>0</v>
      </c>
    </row>
    <row r="84" spans="2:7" ht="15.75" x14ac:dyDescent="0.25">
      <c r="B84" s="4">
        <f>IF(B83=0,0,IF(B83=ConfrontoRendimenti!$C$6,0,EDATE(B83,12/ConfrontoRendimenti!$C$13)))</f>
        <v>59962</v>
      </c>
      <c r="C84" s="2">
        <f>IF(ConfrontoRendimenti!$C$13=0,0,IF(B84=0,0,ConfrontoRendimenti!$C$15/ConfrontoRendimenti!$C$13))</f>
        <v>9.4062499999999997E-3</v>
      </c>
      <c r="D84" s="1">
        <f>IF(B84=ConfrontoRendimenti!$C$6,C84*100+ConfrontoRendimenti!$C$12,IF(B84&lt;ConfrontoRendimenti!$C$6,C84*100,0))*ConfrontoRendimenti!$C$7/100</f>
        <v>94.0625</v>
      </c>
      <c r="E84" s="4">
        <f>IF(E83=0,0,IF(E83=ConfrontoRendimenti!$D$6,0,EDATE(E83,12/ConfrontoRendimenti!$D$13)))</f>
        <v>0</v>
      </c>
      <c r="F84" s="2">
        <f>IF(ConfrontoRendimenti!$D$13=0,0,IF(E84=0,0,ConfrontoRendimenti!$D$15/ConfrontoRendimenti!$D$13))</f>
        <v>0</v>
      </c>
      <c r="G84" s="1">
        <f>IF(E84=ConfrontoRendimenti!$D$6,F84*100+ConfrontoRendimenti!$D$12,IF(E84&lt;ConfrontoRendimenti!$D$6,F84*100,0))*ConfrontoRendimenti!$D$7/100</f>
        <v>0</v>
      </c>
    </row>
    <row r="85" spans="2:7" ht="15.75" x14ac:dyDescent="0.25">
      <c r="B85" s="4">
        <f>IF(B84=0,0,IF(B84=ConfrontoRendimenti!$C$6,0,EDATE(B84,12/ConfrontoRendimenti!$C$13)))</f>
        <v>60146</v>
      </c>
      <c r="C85" s="2">
        <f>IF(ConfrontoRendimenti!$C$13=0,0,IF(B85=0,0,ConfrontoRendimenti!$C$15/ConfrontoRendimenti!$C$13))</f>
        <v>9.4062499999999997E-3</v>
      </c>
      <c r="D85" s="1">
        <f>IF(B85=ConfrontoRendimenti!$C$6,C85*100+ConfrontoRendimenti!$C$12,IF(B85&lt;ConfrontoRendimenti!$C$6,C85*100,0))*ConfrontoRendimenti!$C$7/100</f>
        <v>94.0625</v>
      </c>
      <c r="E85" s="4">
        <f>IF(E84=0,0,IF(E84=ConfrontoRendimenti!$D$6,0,EDATE(E84,12/ConfrontoRendimenti!$D$13)))</f>
        <v>0</v>
      </c>
      <c r="F85" s="2">
        <f>IF(ConfrontoRendimenti!$D$13=0,0,IF(E85=0,0,ConfrontoRendimenti!$D$15/ConfrontoRendimenti!$D$13))</f>
        <v>0</v>
      </c>
      <c r="G85" s="1">
        <f>IF(E85=ConfrontoRendimenti!$D$6,F85*100+ConfrontoRendimenti!$D$12,IF(E85&lt;ConfrontoRendimenti!$D$6,F85*100,0))*ConfrontoRendimenti!$D$7/100</f>
        <v>0</v>
      </c>
    </row>
    <row r="86" spans="2:7" ht="15.75" x14ac:dyDescent="0.25">
      <c r="B86" s="4">
        <f>IF(B85=0,0,IF(B85=ConfrontoRendimenti!$C$6,0,EDATE(B85,12/ConfrontoRendimenti!$C$13)))</f>
        <v>60327</v>
      </c>
      <c r="C86" s="2">
        <f>IF(ConfrontoRendimenti!$C$13=0,0,IF(B86=0,0,ConfrontoRendimenti!$C$15/ConfrontoRendimenti!$C$13))</f>
        <v>9.4062499999999997E-3</v>
      </c>
      <c r="D86" s="1">
        <f>IF(B86=ConfrontoRendimenti!$C$6,C86*100+ConfrontoRendimenti!$C$12,IF(B86&lt;ConfrontoRendimenti!$C$6,C86*100,0))*ConfrontoRendimenti!$C$7/100</f>
        <v>94.0625</v>
      </c>
      <c r="E86" s="4">
        <f>IF(E85=0,0,IF(E85=ConfrontoRendimenti!$D$6,0,EDATE(E85,12/ConfrontoRendimenti!$D$13)))</f>
        <v>0</v>
      </c>
      <c r="F86" s="2">
        <f>IF(ConfrontoRendimenti!$D$13=0,0,IF(E86=0,0,ConfrontoRendimenti!$D$15/ConfrontoRendimenti!$D$13))</f>
        <v>0</v>
      </c>
      <c r="G86" s="1">
        <f>IF(E86=ConfrontoRendimenti!$D$6,F86*100+ConfrontoRendimenti!$D$12,IF(E86&lt;ConfrontoRendimenti!$D$6,F86*100,0))*ConfrontoRendimenti!$D$7/100</f>
        <v>0</v>
      </c>
    </row>
    <row r="87" spans="2:7" ht="15.75" x14ac:dyDescent="0.25">
      <c r="B87" s="4">
        <f>IF(B86=0,0,IF(B86=ConfrontoRendimenti!$C$6,0,EDATE(B86,12/ConfrontoRendimenti!$C$13)))</f>
        <v>60511</v>
      </c>
      <c r="C87" s="2">
        <f>IF(ConfrontoRendimenti!$C$13=0,0,IF(B87=0,0,ConfrontoRendimenti!$C$15/ConfrontoRendimenti!$C$13))</f>
        <v>9.4062499999999997E-3</v>
      </c>
      <c r="D87" s="1">
        <f>IF(B87=ConfrontoRendimenti!$C$6,C87*100+ConfrontoRendimenti!$C$12,IF(B87&lt;ConfrontoRendimenti!$C$6,C87*100,0))*ConfrontoRendimenti!$C$7/100</f>
        <v>94.0625</v>
      </c>
      <c r="E87" s="4">
        <f>IF(E86=0,0,IF(E86=ConfrontoRendimenti!$D$6,0,EDATE(E86,12/ConfrontoRendimenti!$D$13)))</f>
        <v>0</v>
      </c>
      <c r="F87" s="2">
        <f>IF(ConfrontoRendimenti!$D$13=0,0,IF(E87=0,0,ConfrontoRendimenti!$D$15/ConfrontoRendimenti!$D$13))</f>
        <v>0</v>
      </c>
      <c r="G87" s="1">
        <f>IF(E87=ConfrontoRendimenti!$D$6,F87*100+ConfrontoRendimenti!$D$12,IF(E87&lt;ConfrontoRendimenti!$D$6,F87*100,0))*ConfrontoRendimenti!$D$7/100</f>
        <v>0</v>
      </c>
    </row>
    <row r="88" spans="2:7" ht="15.75" x14ac:dyDescent="0.25">
      <c r="B88" s="4">
        <f>IF(B87=0,0,IF(B87=ConfrontoRendimenti!$C$6,0,EDATE(B87,12/ConfrontoRendimenti!$C$13)))</f>
        <v>60692</v>
      </c>
      <c r="C88" s="2">
        <f>IF(ConfrontoRendimenti!$C$13=0,0,IF(B88=0,0,ConfrontoRendimenti!$C$15/ConfrontoRendimenti!$C$13))</f>
        <v>9.4062499999999997E-3</v>
      </c>
      <c r="D88" s="1">
        <f>IF(B88=ConfrontoRendimenti!$C$6,C88*100+ConfrontoRendimenti!$C$12,IF(B88&lt;ConfrontoRendimenti!$C$6,C88*100,0))*ConfrontoRendimenti!$C$7/100</f>
        <v>94.0625</v>
      </c>
      <c r="E88" s="4">
        <f>IF(E87=0,0,IF(E87=ConfrontoRendimenti!$D$6,0,EDATE(E87,12/ConfrontoRendimenti!$D$13)))</f>
        <v>0</v>
      </c>
      <c r="F88" s="2">
        <f>IF(ConfrontoRendimenti!$D$13=0,0,IF(E88=0,0,ConfrontoRendimenti!$D$15/ConfrontoRendimenti!$D$13))</f>
        <v>0</v>
      </c>
      <c r="G88" s="1">
        <f>IF(E88=ConfrontoRendimenti!$D$6,F88*100+ConfrontoRendimenti!$D$12,IF(E88&lt;ConfrontoRendimenti!$D$6,F88*100,0))*ConfrontoRendimenti!$D$7/100</f>
        <v>0</v>
      </c>
    </row>
    <row r="89" spans="2:7" ht="15.75" x14ac:dyDescent="0.25">
      <c r="B89" s="4">
        <f>IF(B88=0,0,IF(B88=ConfrontoRendimenti!$C$6,0,EDATE(B88,12/ConfrontoRendimenti!$C$13)))</f>
        <v>60876</v>
      </c>
      <c r="C89" s="2">
        <f>IF(ConfrontoRendimenti!$C$13=0,0,IF(B89=0,0,ConfrontoRendimenti!$C$15/ConfrontoRendimenti!$C$13))</f>
        <v>9.4062499999999997E-3</v>
      </c>
      <c r="D89" s="1">
        <f>IF(B89=ConfrontoRendimenti!$C$6,C89*100+ConfrontoRendimenti!$C$12,IF(B89&lt;ConfrontoRendimenti!$C$6,C89*100,0))*ConfrontoRendimenti!$C$7/100</f>
        <v>94.0625</v>
      </c>
      <c r="E89" s="4">
        <f>IF(E88=0,0,IF(E88=ConfrontoRendimenti!$D$6,0,EDATE(E88,12/ConfrontoRendimenti!$D$13)))</f>
        <v>0</v>
      </c>
      <c r="F89" s="2">
        <f>IF(ConfrontoRendimenti!$D$13=0,0,IF(E89=0,0,ConfrontoRendimenti!$D$15/ConfrontoRendimenti!$D$13))</f>
        <v>0</v>
      </c>
      <c r="G89" s="1">
        <f>IF(E89=ConfrontoRendimenti!$D$6,F89*100+ConfrontoRendimenti!$D$12,IF(E89&lt;ConfrontoRendimenti!$D$6,F89*100,0))*ConfrontoRendimenti!$D$7/100</f>
        <v>0</v>
      </c>
    </row>
    <row r="90" spans="2:7" ht="15.75" x14ac:dyDescent="0.25">
      <c r="B90" s="4">
        <f>IF(B89=0,0,IF(B89=ConfrontoRendimenti!$C$6,0,EDATE(B89,12/ConfrontoRendimenti!$C$13)))</f>
        <v>61057</v>
      </c>
      <c r="C90" s="2">
        <f>IF(ConfrontoRendimenti!$C$13=0,0,IF(B90=0,0,ConfrontoRendimenti!$C$15/ConfrontoRendimenti!$C$13))</f>
        <v>9.4062499999999997E-3</v>
      </c>
      <c r="D90" s="1">
        <f>IF(B90=ConfrontoRendimenti!$C$6,C90*100+ConfrontoRendimenti!$C$12,IF(B90&lt;ConfrontoRendimenti!$C$6,C90*100,0))*ConfrontoRendimenti!$C$7/100</f>
        <v>94.0625</v>
      </c>
      <c r="E90" s="4">
        <f>IF(E89=0,0,IF(E89=ConfrontoRendimenti!$D$6,0,EDATE(E89,12/ConfrontoRendimenti!$D$13)))</f>
        <v>0</v>
      </c>
      <c r="F90" s="2">
        <f>IF(ConfrontoRendimenti!$D$13=0,0,IF(E90=0,0,ConfrontoRendimenti!$D$15/ConfrontoRendimenti!$D$13))</f>
        <v>0</v>
      </c>
      <c r="G90" s="1">
        <f>IF(E90=ConfrontoRendimenti!$D$6,F90*100+ConfrontoRendimenti!$D$12,IF(E90&lt;ConfrontoRendimenti!$D$6,F90*100,0))*ConfrontoRendimenti!$D$7/100</f>
        <v>0</v>
      </c>
    </row>
    <row r="91" spans="2:7" ht="15.75" x14ac:dyDescent="0.25">
      <c r="B91" s="4">
        <f>IF(B90=0,0,IF(B90=ConfrontoRendimenti!$C$6,0,EDATE(B90,12/ConfrontoRendimenti!$C$13)))</f>
        <v>61241</v>
      </c>
      <c r="C91" s="2">
        <f>IF(ConfrontoRendimenti!$C$13=0,0,IF(B91=0,0,ConfrontoRendimenti!$C$15/ConfrontoRendimenti!$C$13))</f>
        <v>9.4062499999999997E-3</v>
      </c>
      <c r="D91" s="1">
        <f>IF(B91=ConfrontoRendimenti!$C$6,C91*100+ConfrontoRendimenti!$C$12,IF(B91&lt;ConfrontoRendimenti!$C$6,C91*100,0))*ConfrontoRendimenti!$C$7/100</f>
        <v>94.0625</v>
      </c>
      <c r="E91" s="4">
        <f>IF(E90=0,0,IF(E90=ConfrontoRendimenti!$D$6,0,EDATE(E90,12/ConfrontoRendimenti!$D$13)))</f>
        <v>0</v>
      </c>
      <c r="F91" s="2">
        <f>IF(ConfrontoRendimenti!$D$13=0,0,IF(E91=0,0,ConfrontoRendimenti!$D$15/ConfrontoRendimenti!$D$13))</f>
        <v>0</v>
      </c>
      <c r="G91" s="1">
        <f>IF(E91=ConfrontoRendimenti!$D$6,F91*100+ConfrontoRendimenti!$D$12,IF(E91&lt;ConfrontoRendimenti!$D$6,F91*100,0))*ConfrontoRendimenti!$D$7/100</f>
        <v>0</v>
      </c>
    </row>
    <row r="92" spans="2:7" ht="15.75" x14ac:dyDescent="0.25">
      <c r="B92" s="4">
        <f>IF(B91=0,0,IF(B91=ConfrontoRendimenti!$C$6,0,EDATE(B91,12/ConfrontoRendimenti!$C$13)))</f>
        <v>61423</v>
      </c>
      <c r="C92" s="2">
        <f>IF(ConfrontoRendimenti!$C$13=0,0,IF(B92=0,0,ConfrontoRendimenti!$C$15/ConfrontoRendimenti!$C$13))</f>
        <v>9.4062499999999997E-3</v>
      </c>
      <c r="D92" s="1">
        <f>IF(B92=ConfrontoRendimenti!$C$6,C92*100+ConfrontoRendimenti!$C$12,IF(B92&lt;ConfrontoRendimenti!$C$6,C92*100,0))*ConfrontoRendimenti!$C$7/100</f>
        <v>94.0625</v>
      </c>
      <c r="E92" s="4">
        <f>IF(E91=0,0,IF(E91=ConfrontoRendimenti!$D$6,0,EDATE(E91,12/ConfrontoRendimenti!$D$13)))</f>
        <v>0</v>
      </c>
      <c r="F92" s="2">
        <f>IF(ConfrontoRendimenti!$D$13=0,0,IF(E92=0,0,ConfrontoRendimenti!$D$15/ConfrontoRendimenti!$D$13))</f>
        <v>0</v>
      </c>
      <c r="G92" s="1">
        <f>IF(E92=ConfrontoRendimenti!$D$6,F92*100+ConfrontoRendimenti!$D$12,IF(E92&lt;ConfrontoRendimenti!$D$6,F92*100,0))*ConfrontoRendimenti!$D$7/100</f>
        <v>0</v>
      </c>
    </row>
    <row r="93" spans="2:7" ht="15.75" x14ac:dyDescent="0.25">
      <c r="B93" s="4">
        <f>IF(B92=0,0,IF(B92=ConfrontoRendimenti!$C$6,0,EDATE(B92,12/ConfrontoRendimenti!$C$13)))</f>
        <v>61607</v>
      </c>
      <c r="C93" s="2">
        <f>IF(ConfrontoRendimenti!$C$13=0,0,IF(B93=0,0,ConfrontoRendimenti!$C$15/ConfrontoRendimenti!$C$13))</f>
        <v>9.4062499999999997E-3</v>
      </c>
      <c r="D93" s="1">
        <f>IF(B93=ConfrontoRendimenti!$C$6,C93*100+ConfrontoRendimenti!$C$12,IF(B93&lt;ConfrontoRendimenti!$C$6,C93*100,0))*ConfrontoRendimenti!$C$7/100</f>
        <v>94.0625</v>
      </c>
      <c r="E93" s="4">
        <f>IF(E92=0,0,IF(E92=ConfrontoRendimenti!$D$6,0,EDATE(E92,12/ConfrontoRendimenti!$D$13)))</f>
        <v>0</v>
      </c>
      <c r="F93" s="2">
        <f>IF(ConfrontoRendimenti!$D$13=0,0,IF(E93=0,0,ConfrontoRendimenti!$D$15/ConfrontoRendimenti!$D$13))</f>
        <v>0</v>
      </c>
      <c r="G93" s="1">
        <f>IF(E93=ConfrontoRendimenti!$D$6,F93*100+ConfrontoRendimenti!$D$12,IF(E93&lt;ConfrontoRendimenti!$D$6,F93*100,0))*ConfrontoRendimenti!$D$7/100</f>
        <v>0</v>
      </c>
    </row>
    <row r="94" spans="2:7" ht="15.75" x14ac:dyDescent="0.25">
      <c r="B94" s="4">
        <f>IF(B93=0,0,IF(B93=ConfrontoRendimenti!$C$6,0,EDATE(B93,12/ConfrontoRendimenti!$C$13)))</f>
        <v>61788</v>
      </c>
      <c r="C94" s="2">
        <f>IF(ConfrontoRendimenti!$C$13=0,0,IF(B94=0,0,ConfrontoRendimenti!$C$15/ConfrontoRendimenti!$C$13))</f>
        <v>9.4062499999999997E-3</v>
      </c>
      <c r="D94" s="1">
        <f>IF(B94=ConfrontoRendimenti!$C$6,C94*100+ConfrontoRendimenti!$C$12,IF(B94&lt;ConfrontoRendimenti!$C$6,C94*100,0))*ConfrontoRendimenti!$C$7/100</f>
        <v>94.0625</v>
      </c>
      <c r="E94" s="4">
        <f>IF(E93=0,0,IF(E93=ConfrontoRendimenti!$D$6,0,EDATE(E93,12/ConfrontoRendimenti!$D$13)))</f>
        <v>0</v>
      </c>
      <c r="F94" s="2">
        <f>IF(ConfrontoRendimenti!$D$13=0,0,IF(E94=0,0,ConfrontoRendimenti!$D$15/ConfrontoRendimenti!$D$13))</f>
        <v>0</v>
      </c>
      <c r="G94" s="1">
        <f>IF(E94=ConfrontoRendimenti!$D$6,F94*100+ConfrontoRendimenti!$D$12,IF(E94&lt;ConfrontoRendimenti!$D$6,F94*100,0))*ConfrontoRendimenti!$D$7/100</f>
        <v>0</v>
      </c>
    </row>
    <row r="95" spans="2:7" ht="15.75" x14ac:dyDescent="0.25">
      <c r="B95" s="4">
        <f>IF(B94=0,0,IF(B94=ConfrontoRendimenti!$C$6,0,EDATE(B94,12/ConfrontoRendimenti!$C$13)))</f>
        <v>61972</v>
      </c>
      <c r="C95" s="2">
        <f>IF(ConfrontoRendimenti!$C$13=0,0,IF(B95=0,0,ConfrontoRendimenti!$C$15/ConfrontoRendimenti!$C$13))</f>
        <v>9.4062499999999997E-3</v>
      </c>
      <c r="D95" s="1">
        <f>IF(B95=ConfrontoRendimenti!$C$6,C95*100+ConfrontoRendimenti!$C$12,IF(B95&lt;ConfrontoRendimenti!$C$6,C95*100,0))*ConfrontoRendimenti!$C$7/100</f>
        <v>94.0625</v>
      </c>
      <c r="E95" s="4">
        <f>IF(E94=0,0,IF(E94=ConfrontoRendimenti!$D$6,0,EDATE(E94,12/ConfrontoRendimenti!$D$13)))</f>
        <v>0</v>
      </c>
      <c r="F95" s="2">
        <f>IF(ConfrontoRendimenti!$D$13=0,0,IF(E95=0,0,ConfrontoRendimenti!$D$15/ConfrontoRendimenti!$D$13))</f>
        <v>0</v>
      </c>
      <c r="G95" s="1">
        <f>IF(E95=ConfrontoRendimenti!$D$6,F95*100+ConfrontoRendimenti!$D$12,IF(E95&lt;ConfrontoRendimenti!$D$6,F95*100,0))*ConfrontoRendimenti!$D$7/100</f>
        <v>0</v>
      </c>
    </row>
    <row r="96" spans="2:7" ht="15.75" x14ac:dyDescent="0.25">
      <c r="B96" s="4">
        <f>IF(B95=0,0,IF(B95=ConfrontoRendimenti!$C$6,0,EDATE(B95,12/ConfrontoRendimenti!$C$13)))</f>
        <v>62153</v>
      </c>
      <c r="C96" s="2">
        <f>IF(ConfrontoRendimenti!$C$13=0,0,IF(B96=0,0,ConfrontoRendimenti!$C$15/ConfrontoRendimenti!$C$13))</f>
        <v>9.4062499999999997E-3</v>
      </c>
      <c r="D96" s="1">
        <f>IF(B96=ConfrontoRendimenti!$C$6,C96*100+ConfrontoRendimenti!$C$12,IF(B96&lt;ConfrontoRendimenti!$C$6,C96*100,0))*ConfrontoRendimenti!$C$7/100</f>
        <v>94.0625</v>
      </c>
      <c r="E96" s="4">
        <f>IF(E95=0,0,IF(E95=ConfrontoRendimenti!$D$6,0,EDATE(E95,12/ConfrontoRendimenti!$D$13)))</f>
        <v>0</v>
      </c>
      <c r="F96" s="2">
        <f>IF(ConfrontoRendimenti!$D$13=0,0,IF(E96=0,0,ConfrontoRendimenti!$D$15/ConfrontoRendimenti!$D$13))</f>
        <v>0</v>
      </c>
      <c r="G96" s="1">
        <f>IF(E96=ConfrontoRendimenti!$D$6,F96*100+ConfrontoRendimenti!$D$12,IF(E96&lt;ConfrontoRendimenti!$D$6,F96*100,0))*ConfrontoRendimenti!$D$7/100</f>
        <v>0</v>
      </c>
    </row>
    <row r="97" spans="2:13" ht="15.75" x14ac:dyDescent="0.25">
      <c r="B97" s="4">
        <f>IF(B96=0,0,IF(B96=ConfrontoRendimenti!$C$6,0,EDATE(B96,12/ConfrontoRendimenti!$C$13)))</f>
        <v>62337</v>
      </c>
      <c r="C97" s="2">
        <f>IF(ConfrontoRendimenti!$C$13=0,0,IF(B97=0,0,ConfrontoRendimenti!$C$15/ConfrontoRendimenti!$C$13))</f>
        <v>9.4062499999999997E-3</v>
      </c>
      <c r="D97" s="1">
        <f>IF(B97=ConfrontoRendimenti!$C$6,C97*100+ConfrontoRendimenti!$C$12,IF(B97&lt;ConfrontoRendimenti!$C$6,C97*100,0))*ConfrontoRendimenti!$C$7/100</f>
        <v>94.0625</v>
      </c>
      <c r="E97" s="4">
        <f>IF(E96=0,0,IF(E96=ConfrontoRendimenti!$D$6,0,EDATE(E96,12/ConfrontoRendimenti!$D$13)))</f>
        <v>0</v>
      </c>
      <c r="F97" s="2">
        <f>IF(ConfrontoRendimenti!$D$13=0,0,IF(E97=0,0,ConfrontoRendimenti!$D$15/ConfrontoRendimenti!$D$13))</f>
        <v>0</v>
      </c>
      <c r="G97" s="1">
        <f>IF(E97=ConfrontoRendimenti!$D$6,F97*100+ConfrontoRendimenti!$D$12,IF(E97&lt;ConfrontoRendimenti!$D$6,F97*100,0))*ConfrontoRendimenti!$D$7/100</f>
        <v>0</v>
      </c>
    </row>
    <row r="98" spans="2:13" ht="15.75" x14ac:dyDescent="0.25">
      <c r="B98" s="4">
        <f>IF(B97=0,0,IF(B97=ConfrontoRendimenti!$C$6,0,EDATE(B97,12/ConfrontoRendimenti!$C$13)))</f>
        <v>62518</v>
      </c>
      <c r="C98" s="2">
        <f>IF(ConfrontoRendimenti!$C$13=0,0,IF(B98=0,0,ConfrontoRendimenti!$C$15/ConfrontoRendimenti!$C$13))</f>
        <v>9.4062499999999997E-3</v>
      </c>
      <c r="D98" s="1">
        <f>IF(B98=ConfrontoRendimenti!$C$6,C98*100+ConfrontoRendimenti!$C$12,IF(B98&lt;ConfrontoRendimenti!$C$6,C98*100,0))*ConfrontoRendimenti!$C$7/100</f>
        <v>94.0625</v>
      </c>
      <c r="E98" s="4">
        <f>IF(E97=0,0,IF(E97=ConfrontoRendimenti!$D$6,0,EDATE(E97,12/ConfrontoRendimenti!$D$13)))</f>
        <v>0</v>
      </c>
      <c r="F98" s="2">
        <f>IF(ConfrontoRendimenti!$D$13=0,0,IF(E98=0,0,ConfrontoRendimenti!$D$15/ConfrontoRendimenti!$D$13))</f>
        <v>0</v>
      </c>
      <c r="G98" s="1">
        <f>IF(E98=ConfrontoRendimenti!$D$6,F98*100+ConfrontoRendimenti!$D$12,IF(E98&lt;ConfrontoRendimenti!$D$6,F98*100,0))*ConfrontoRendimenti!$D$7/100</f>
        <v>0</v>
      </c>
      <c r="M98">
        <f>18702/5949</f>
        <v>3.1437216338880485</v>
      </c>
    </row>
    <row r="99" spans="2:13" ht="15.75" x14ac:dyDescent="0.25">
      <c r="B99" s="4">
        <f>IF(B98=0,0,IF(B98=ConfrontoRendimenti!$C$6,0,EDATE(B98,12/ConfrontoRendimenti!$C$13)))</f>
        <v>62702</v>
      </c>
      <c r="C99" s="2">
        <f>IF(ConfrontoRendimenti!$C$13=0,0,IF(B99=0,0,ConfrontoRendimenti!$C$15/ConfrontoRendimenti!$C$13))</f>
        <v>9.4062499999999997E-3</v>
      </c>
      <c r="D99" s="1">
        <f>IF(B99=ConfrontoRendimenti!$C$6,C99*100+ConfrontoRendimenti!$C$12,IF(B99&lt;ConfrontoRendimenti!$C$6,C99*100,0))*ConfrontoRendimenti!$C$7/100</f>
        <v>94.0625</v>
      </c>
      <c r="E99" s="4">
        <f>IF(E98=0,0,IF(E98=ConfrontoRendimenti!$D$6,0,EDATE(E98,12/ConfrontoRendimenti!$D$13)))</f>
        <v>0</v>
      </c>
      <c r="F99" s="2">
        <f>IF(ConfrontoRendimenti!$D$13=0,0,IF(E99=0,0,ConfrontoRendimenti!$D$15/ConfrontoRendimenti!$D$13))</f>
        <v>0</v>
      </c>
      <c r="G99" s="1">
        <f>IF(E99=ConfrontoRendimenti!$D$6,F99*100+ConfrontoRendimenti!$D$12,IF(E99&lt;ConfrontoRendimenti!$D$6,F99*100,0))*ConfrontoRendimenti!$D$7/100</f>
        <v>0</v>
      </c>
    </row>
    <row r="100" spans="2:13" ht="15.75" x14ac:dyDescent="0.25">
      <c r="B100" s="4">
        <f>IF(B99=0,0,IF(B99=ConfrontoRendimenti!$C$6,0,EDATE(B99,12/ConfrontoRendimenti!$C$13)))</f>
        <v>62884</v>
      </c>
      <c r="C100" s="2">
        <f>IF(ConfrontoRendimenti!$C$13=0,0,IF(B100=0,0,ConfrontoRendimenti!$C$15/ConfrontoRendimenti!$C$13))</f>
        <v>9.4062499999999997E-3</v>
      </c>
      <c r="D100" s="1">
        <f>IF(B100=ConfrontoRendimenti!$C$6,C100*100+ConfrontoRendimenti!$C$12,IF(B100&lt;ConfrontoRendimenti!$C$6,C100*100,0))*ConfrontoRendimenti!$C$7/100</f>
        <v>9578.4375</v>
      </c>
      <c r="E100" s="4">
        <f>IF(E99=0,0,IF(E99=ConfrontoRendimenti!$D$6,0,EDATE(E99,12/ConfrontoRendimenti!$D$13)))</f>
        <v>0</v>
      </c>
      <c r="F100" s="2">
        <f>IF(ConfrontoRendimenti!$D$13=0,0,IF(E100=0,0,ConfrontoRendimenti!$D$15/ConfrontoRendimenti!$D$13))</f>
        <v>0</v>
      </c>
      <c r="G100" s="1">
        <f>IF(E100=ConfrontoRendimenti!$D$6,F100*100+ConfrontoRendimenti!$D$12,IF(E100&lt;ConfrontoRendimenti!$D$6,F100*100,0))*ConfrontoRendimenti!$D$7/100</f>
        <v>0</v>
      </c>
    </row>
    <row r="101" spans="2:13" ht="15.75" x14ac:dyDescent="0.25">
      <c r="B101" s="4">
        <f>IF(B100=0,0,IF(B100=ConfrontoRendimenti!$C$6,0,EDATE(B100,12/ConfrontoRendimenti!$C$13)))</f>
        <v>0</v>
      </c>
      <c r="C101" s="2">
        <f>IF(ConfrontoRendimenti!$C$13=0,0,IF(B101=0,0,ConfrontoRendimenti!$C$15/ConfrontoRendimenti!$C$13))</f>
        <v>0</v>
      </c>
      <c r="D101" s="1">
        <f>IF(B101=ConfrontoRendimenti!$C$6,C101*100+ConfrontoRendimenti!$C$12,IF(B101&lt;ConfrontoRendimenti!$C$6,C101*100,0))*ConfrontoRendimenti!$C$7/100</f>
        <v>0</v>
      </c>
      <c r="E101" s="4">
        <f>IF(E100=0,0,IF(E100=ConfrontoRendimenti!$D$6,0,EDATE(E100,12/ConfrontoRendimenti!$D$13)))</f>
        <v>0</v>
      </c>
      <c r="F101" s="2">
        <f>IF(ConfrontoRendimenti!$D$13=0,0,IF(E101=0,0,ConfrontoRendimenti!$D$15/ConfrontoRendimenti!$D$13))</f>
        <v>0</v>
      </c>
      <c r="G101" s="1">
        <f>IF(E101=ConfrontoRendimenti!$D$6,F101*100+ConfrontoRendimenti!$D$12,IF(E101&lt;ConfrontoRendimenti!$D$6,F101*100,0))*ConfrontoRendimenti!$D$7/100</f>
        <v>0</v>
      </c>
    </row>
    <row r="102" spans="2:13" ht="15.75" x14ac:dyDescent="0.25">
      <c r="B102" s="4">
        <f>IF(B101=0,0,IF(B101=ConfrontoRendimenti!$C$6,0,EDATE(B101,12/ConfrontoRendimenti!$C$13)))</f>
        <v>0</v>
      </c>
      <c r="C102" s="2">
        <f>IF(ConfrontoRendimenti!$C$13=0,0,IF(B102=0,0,ConfrontoRendimenti!$C$15/ConfrontoRendimenti!$C$13))</f>
        <v>0</v>
      </c>
      <c r="D102" s="1">
        <f>IF(B102=ConfrontoRendimenti!$C$6,C102*100+ConfrontoRendimenti!$C$12,IF(B102&lt;ConfrontoRendimenti!$C$6,C102*100,0))*ConfrontoRendimenti!$C$7/100</f>
        <v>0</v>
      </c>
      <c r="E102" s="4">
        <f>IF(E101=0,0,IF(E101=ConfrontoRendimenti!$D$6,0,EDATE(E101,12/ConfrontoRendimenti!$D$13)))</f>
        <v>0</v>
      </c>
      <c r="F102" s="2">
        <f>IF(ConfrontoRendimenti!$D$13=0,0,IF(E102=0,0,ConfrontoRendimenti!$D$15/ConfrontoRendimenti!$D$13))</f>
        <v>0</v>
      </c>
      <c r="G102" s="1">
        <f>IF(E102=ConfrontoRendimenti!$D$6,F102*100+ConfrontoRendimenti!$D$12,IF(E102&lt;ConfrontoRendimenti!$D$6,F102*100,0))*ConfrontoRendimenti!$D$7/100</f>
        <v>0</v>
      </c>
    </row>
    <row r="103" spans="2:13" ht="15.75" x14ac:dyDescent="0.25">
      <c r="B103" s="4">
        <f>IF(B102=0,0,IF(B102=ConfrontoRendimenti!$C$6,0,EDATE(B102,12/ConfrontoRendimenti!$C$13)))</f>
        <v>0</v>
      </c>
      <c r="C103" s="2">
        <f>IF(ConfrontoRendimenti!$C$13=0,0,IF(B103=0,0,ConfrontoRendimenti!$C$15/ConfrontoRendimenti!$C$13))</f>
        <v>0</v>
      </c>
      <c r="D103" s="1">
        <f>IF(B103=ConfrontoRendimenti!$C$6,C103*100+ConfrontoRendimenti!$C$12,IF(B103&lt;ConfrontoRendimenti!$C$6,C103*100,0))*ConfrontoRendimenti!$C$7/100</f>
        <v>0</v>
      </c>
      <c r="E103" s="4">
        <f>IF(E102=0,0,IF(E102=ConfrontoRendimenti!$D$6,0,EDATE(E102,12/ConfrontoRendimenti!$D$13)))</f>
        <v>0</v>
      </c>
      <c r="F103" s="2">
        <f>IF(ConfrontoRendimenti!$D$13=0,0,IF(E103=0,0,ConfrontoRendimenti!$D$15/ConfrontoRendimenti!$D$13))</f>
        <v>0</v>
      </c>
      <c r="G103" s="1">
        <f>IF(E103=ConfrontoRendimenti!$D$6,F103*100+ConfrontoRendimenti!$D$12,IF(E103&lt;ConfrontoRendimenti!$D$6,F103*100,0))*ConfrontoRendimenti!$D$7/100</f>
        <v>0</v>
      </c>
    </row>
    <row r="104" spans="2:13" ht="15.75" x14ac:dyDescent="0.25">
      <c r="B104" s="4">
        <f>IF(B103=0,0,IF(B103=ConfrontoRendimenti!$C$6,0,EDATE(B103,12/ConfrontoRendimenti!$C$13)))</f>
        <v>0</v>
      </c>
      <c r="C104" s="2">
        <f>IF(ConfrontoRendimenti!$C$13=0,0,IF(B104=0,0,ConfrontoRendimenti!$C$15/ConfrontoRendimenti!$C$13))</f>
        <v>0</v>
      </c>
      <c r="D104" s="1">
        <f>IF(B104=ConfrontoRendimenti!$C$6,C104*100+ConfrontoRendimenti!$C$12,IF(B104&lt;ConfrontoRendimenti!$C$6,C104*100,0))*ConfrontoRendimenti!$C$7/100</f>
        <v>0</v>
      </c>
      <c r="E104" s="4">
        <f>IF(E103=0,0,IF(E103=ConfrontoRendimenti!$D$6,0,EDATE(E103,12/ConfrontoRendimenti!$D$13)))</f>
        <v>0</v>
      </c>
      <c r="F104" s="2">
        <f>IF(ConfrontoRendimenti!$D$13=0,0,IF(E104=0,0,ConfrontoRendimenti!$D$15/ConfrontoRendimenti!$D$13))</f>
        <v>0</v>
      </c>
      <c r="G104" s="1">
        <f>IF(E104=ConfrontoRendimenti!$D$6,F104*100+ConfrontoRendimenti!$D$12,IF(E104&lt;ConfrontoRendimenti!$D$6,F104*100,0))*ConfrontoRendimenti!$D$7/100</f>
        <v>0</v>
      </c>
    </row>
    <row r="105" spans="2:13" ht="15.75" x14ac:dyDescent="0.25">
      <c r="B105" s="4">
        <f>IF(B104=0,0,IF(B104=ConfrontoRendimenti!$C$6,0,EDATE(B104,12/ConfrontoRendimenti!$C$13)))</f>
        <v>0</v>
      </c>
      <c r="C105" s="2">
        <f>IF(ConfrontoRendimenti!$C$13=0,0,IF(B105=0,0,ConfrontoRendimenti!$C$15/ConfrontoRendimenti!$C$13))</f>
        <v>0</v>
      </c>
      <c r="D105" s="1">
        <f>IF(B105=ConfrontoRendimenti!$C$6,C105*100+ConfrontoRendimenti!$C$12,IF(B105&lt;ConfrontoRendimenti!$C$6,C105*100,0))*ConfrontoRendimenti!$C$7/100</f>
        <v>0</v>
      </c>
      <c r="E105" s="4">
        <f>IF(E104=0,0,IF(E104=ConfrontoRendimenti!$D$6,0,EDATE(E104,12/ConfrontoRendimenti!$D$13)))</f>
        <v>0</v>
      </c>
      <c r="F105" s="2">
        <f>IF(ConfrontoRendimenti!$D$13=0,0,IF(E105=0,0,ConfrontoRendimenti!$D$15/ConfrontoRendimenti!$D$13))</f>
        <v>0</v>
      </c>
      <c r="G105" s="1">
        <f>IF(E105=ConfrontoRendimenti!$D$6,F105*100+ConfrontoRendimenti!$D$12,IF(E105&lt;ConfrontoRendimenti!$D$6,F105*100,0))*ConfrontoRendimenti!$D$7/100</f>
        <v>0</v>
      </c>
    </row>
    <row r="106" spans="2:13" ht="15.75" x14ac:dyDescent="0.25">
      <c r="B106" s="4">
        <f>IF(B105=0,0,IF(B105=ConfrontoRendimenti!$C$6,0,EDATE(B105,12/ConfrontoRendimenti!$C$13)))</f>
        <v>0</v>
      </c>
      <c r="C106" s="2">
        <f>IF(ConfrontoRendimenti!$C$13=0,0,IF(B106=0,0,ConfrontoRendimenti!$C$15/ConfrontoRendimenti!$C$13))</f>
        <v>0</v>
      </c>
      <c r="D106" s="1">
        <f>IF(B106=ConfrontoRendimenti!$C$6,C106*100+ConfrontoRendimenti!$C$12,IF(B106&lt;ConfrontoRendimenti!$C$6,C106*100,0))*ConfrontoRendimenti!$C$7/100</f>
        <v>0</v>
      </c>
      <c r="E106" s="4">
        <f>IF(E105=0,0,IF(E105=ConfrontoRendimenti!$D$6,0,EDATE(E105,12/ConfrontoRendimenti!$D$13)))</f>
        <v>0</v>
      </c>
      <c r="F106" s="2">
        <f>IF(ConfrontoRendimenti!$D$13=0,0,IF(E106=0,0,ConfrontoRendimenti!$D$15/ConfrontoRendimenti!$D$13))</f>
        <v>0</v>
      </c>
      <c r="G106" s="1">
        <f>IF(E106=ConfrontoRendimenti!$D$6,F106*100+ConfrontoRendimenti!$D$12,IF(E106&lt;ConfrontoRendimenti!$D$6,F106*100,0))*ConfrontoRendimenti!$D$7/100</f>
        <v>0</v>
      </c>
    </row>
    <row r="107" spans="2:13" ht="15.75" x14ac:dyDescent="0.25">
      <c r="B107" s="4">
        <f>IF(B106=0,0,IF(B106=ConfrontoRendimenti!$C$6,0,EDATE(B106,12/ConfrontoRendimenti!$C$13)))</f>
        <v>0</v>
      </c>
      <c r="C107" s="2">
        <f>IF(ConfrontoRendimenti!$C$13=0,0,IF(B107=0,0,ConfrontoRendimenti!$C$15/ConfrontoRendimenti!$C$13))</f>
        <v>0</v>
      </c>
      <c r="D107" s="1">
        <f>IF(B107=ConfrontoRendimenti!$C$6,C107*100+ConfrontoRendimenti!$C$12,IF(B107&lt;ConfrontoRendimenti!$C$6,C107*100,0))*ConfrontoRendimenti!$C$7/100</f>
        <v>0</v>
      </c>
      <c r="E107" s="4">
        <f>IF(E106=0,0,IF(E106=ConfrontoRendimenti!$D$6,0,EDATE(E106,12/ConfrontoRendimenti!$D$13)))</f>
        <v>0</v>
      </c>
      <c r="F107" s="2">
        <f>IF(ConfrontoRendimenti!$D$13=0,0,IF(E107=0,0,ConfrontoRendimenti!$D$15/ConfrontoRendimenti!$D$13))</f>
        <v>0</v>
      </c>
      <c r="G107" s="1">
        <f>IF(E107=ConfrontoRendimenti!$D$6,F107*100+ConfrontoRendimenti!$D$12,IF(E107&lt;ConfrontoRendimenti!$D$6,F107*100,0))*ConfrontoRendimenti!$D$7/100</f>
        <v>0</v>
      </c>
    </row>
    <row r="108" spans="2:13" ht="15.75" x14ac:dyDescent="0.25">
      <c r="B108" s="4">
        <f>IF(B107=0,0,IF(B107=ConfrontoRendimenti!$C$6,0,EDATE(B107,12/ConfrontoRendimenti!$C$13)))</f>
        <v>0</v>
      </c>
      <c r="C108" s="2">
        <f>IF(ConfrontoRendimenti!$C$13=0,0,IF(B108=0,0,ConfrontoRendimenti!$C$15/ConfrontoRendimenti!$C$13))</f>
        <v>0</v>
      </c>
      <c r="D108" s="1">
        <f>IF(B108=ConfrontoRendimenti!$C$6,C108*100+ConfrontoRendimenti!$C$12,IF(B108&lt;ConfrontoRendimenti!$C$6,C108*100,0))*ConfrontoRendimenti!$C$7/100</f>
        <v>0</v>
      </c>
      <c r="E108" s="4">
        <f>IF(E107=0,0,IF(E107=ConfrontoRendimenti!$D$6,0,EDATE(E107,12/ConfrontoRendimenti!$D$13)))</f>
        <v>0</v>
      </c>
      <c r="F108" s="2">
        <f>IF(ConfrontoRendimenti!$D$13=0,0,IF(E108=0,0,ConfrontoRendimenti!$D$15/ConfrontoRendimenti!$D$13))</f>
        <v>0</v>
      </c>
      <c r="G108" s="1">
        <f>IF(E108=ConfrontoRendimenti!$D$6,F108*100+ConfrontoRendimenti!$D$12,IF(E108&lt;ConfrontoRendimenti!$D$6,F108*100,0))*ConfrontoRendimenti!$D$7/100</f>
        <v>0</v>
      </c>
    </row>
    <row r="109" spans="2:13" ht="15.75" x14ac:dyDescent="0.25">
      <c r="B109" s="4">
        <f>IF(B108=0,0,IF(B108=ConfrontoRendimenti!$C$6,0,EDATE(B108,12/ConfrontoRendimenti!$C$13)))</f>
        <v>0</v>
      </c>
      <c r="C109" s="2">
        <f>IF(ConfrontoRendimenti!$C$13=0,0,IF(B109=0,0,ConfrontoRendimenti!$C$15/ConfrontoRendimenti!$C$13))</f>
        <v>0</v>
      </c>
      <c r="D109" s="1">
        <f>IF(B109=ConfrontoRendimenti!$C$6,C109*100+ConfrontoRendimenti!$C$12,IF(B109&lt;ConfrontoRendimenti!$C$6,C109*100,0))*ConfrontoRendimenti!$C$7/100</f>
        <v>0</v>
      </c>
      <c r="E109" s="4">
        <f>IF(E108=0,0,IF(E108=ConfrontoRendimenti!$D$6,0,EDATE(E108,12/ConfrontoRendimenti!$D$13)))</f>
        <v>0</v>
      </c>
      <c r="F109" s="2">
        <f>IF(ConfrontoRendimenti!$D$13=0,0,IF(E109=0,0,ConfrontoRendimenti!$D$15/ConfrontoRendimenti!$D$13))</f>
        <v>0</v>
      </c>
      <c r="G109" s="1">
        <f>IF(E109=ConfrontoRendimenti!$D$6,F109*100+ConfrontoRendimenti!$D$12,IF(E109&lt;ConfrontoRendimenti!$D$6,F109*100,0))*ConfrontoRendimenti!$D$7/100</f>
        <v>0</v>
      </c>
    </row>
    <row r="110" spans="2:13" ht="15.75" x14ac:dyDescent="0.25">
      <c r="B110" s="4">
        <f>IF(B109=0,0,IF(B109=ConfrontoRendimenti!$C$6,0,EDATE(B109,12/ConfrontoRendimenti!$C$13)))</f>
        <v>0</v>
      </c>
      <c r="C110" s="2">
        <f>IF(ConfrontoRendimenti!$C$13=0,0,IF(B110=0,0,ConfrontoRendimenti!$C$15/ConfrontoRendimenti!$C$13))</f>
        <v>0</v>
      </c>
      <c r="D110" s="1">
        <f>IF(B110=ConfrontoRendimenti!$C$6,C110*100+ConfrontoRendimenti!$C$12,IF(B110&lt;ConfrontoRendimenti!$C$6,C110*100,0))*ConfrontoRendimenti!$C$7/100</f>
        <v>0</v>
      </c>
      <c r="E110" s="4">
        <f>IF(E109=0,0,IF(E109=ConfrontoRendimenti!$D$6,0,EDATE(E109,12/ConfrontoRendimenti!$D$13)))</f>
        <v>0</v>
      </c>
      <c r="F110" s="2">
        <f>IF(ConfrontoRendimenti!$D$13=0,0,IF(E110=0,0,ConfrontoRendimenti!$D$15/ConfrontoRendimenti!$D$13))</f>
        <v>0</v>
      </c>
      <c r="G110" s="1">
        <f>IF(E110=ConfrontoRendimenti!$D$6,F110*100+ConfrontoRendimenti!$D$12,IF(E110&lt;ConfrontoRendimenti!$D$6,F110*100,0))*ConfrontoRendimenti!$D$7/100</f>
        <v>0</v>
      </c>
    </row>
    <row r="111" spans="2:13" ht="15.75" x14ac:dyDescent="0.25">
      <c r="B111" s="4">
        <f>IF(B110=0,0,IF(B110=ConfrontoRendimenti!$C$6,0,EDATE(B110,12/ConfrontoRendimenti!$C$13)))</f>
        <v>0</v>
      </c>
      <c r="C111" s="2">
        <f>IF(ConfrontoRendimenti!$C$13=0,0,IF(B111=0,0,ConfrontoRendimenti!$C$15/ConfrontoRendimenti!$C$13))</f>
        <v>0</v>
      </c>
      <c r="D111" s="1">
        <f>IF(B111=ConfrontoRendimenti!$C$6,C111*100+ConfrontoRendimenti!$C$12,IF(B111&lt;ConfrontoRendimenti!$C$6,C111*100,0))*ConfrontoRendimenti!$C$7/100</f>
        <v>0</v>
      </c>
      <c r="E111" s="4">
        <f>IF(E110=0,0,IF(E110=ConfrontoRendimenti!$D$6,0,EDATE(E110,12/ConfrontoRendimenti!$D$13)))</f>
        <v>0</v>
      </c>
      <c r="F111" s="2">
        <f>IF(ConfrontoRendimenti!$D$13=0,0,IF(E111=0,0,ConfrontoRendimenti!$D$15/ConfrontoRendimenti!$D$13))</f>
        <v>0</v>
      </c>
      <c r="G111" s="1">
        <f>IF(E111=ConfrontoRendimenti!$D$6,F111*100+ConfrontoRendimenti!$D$12,IF(E111&lt;ConfrontoRendimenti!$D$6,F111*100,0))*ConfrontoRendimenti!$D$7/100</f>
        <v>0</v>
      </c>
    </row>
    <row r="112" spans="2:13" ht="15.75" x14ac:dyDescent="0.25">
      <c r="B112" s="4">
        <f>IF(B111=0,0,IF(B111=ConfrontoRendimenti!$C$6,0,EDATE(B111,12/ConfrontoRendimenti!$C$13)))</f>
        <v>0</v>
      </c>
      <c r="C112" s="2">
        <f>IF(ConfrontoRendimenti!$C$13=0,0,IF(B112=0,0,ConfrontoRendimenti!$C$15/ConfrontoRendimenti!$C$13))</f>
        <v>0</v>
      </c>
      <c r="D112" s="1">
        <f>IF(B112=ConfrontoRendimenti!$C$6,C112*100+ConfrontoRendimenti!$C$12,IF(B112&lt;ConfrontoRendimenti!$C$6,C112*100,0))*ConfrontoRendimenti!$C$7/100</f>
        <v>0</v>
      </c>
      <c r="E112" s="4">
        <f>IF(E111=0,0,IF(E111=ConfrontoRendimenti!$D$6,0,EDATE(E111,12/ConfrontoRendimenti!$D$13)))</f>
        <v>0</v>
      </c>
      <c r="F112" s="2">
        <f>IF(ConfrontoRendimenti!$D$13=0,0,IF(E112=0,0,ConfrontoRendimenti!$D$15/ConfrontoRendimenti!$D$13))</f>
        <v>0</v>
      </c>
      <c r="G112" s="1">
        <f>IF(E112=ConfrontoRendimenti!$D$6,F112*100+ConfrontoRendimenti!$D$12,IF(E112&lt;ConfrontoRendimenti!$D$6,F112*100,0))*ConfrontoRendimenti!$D$7/100</f>
        <v>0</v>
      </c>
    </row>
    <row r="113" spans="2:7" ht="15.75" x14ac:dyDescent="0.25">
      <c r="B113" s="4">
        <f>IF(B112=0,0,IF(B112=ConfrontoRendimenti!$C$6,0,EDATE(B112,12/ConfrontoRendimenti!$C$13)))</f>
        <v>0</v>
      </c>
      <c r="C113" s="2">
        <f>IF(ConfrontoRendimenti!$C$13=0,0,IF(B113=0,0,ConfrontoRendimenti!$C$15/ConfrontoRendimenti!$C$13))</f>
        <v>0</v>
      </c>
      <c r="D113" s="1">
        <f>IF(B113=ConfrontoRendimenti!$C$6,C113*100+ConfrontoRendimenti!$C$12,IF(B113&lt;ConfrontoRendimenti!$C$6,C113*100,0))*ConfrontoRendimenti!$C$7/100</f>
        <v>0</v>
      </c>
      <c r="E113" s="4">
        <f>IF(E112=0,0,IF(E112=ConfrontoRendimenti!$D$6,0,EDATE(E112,12/ConfrontoRendimenti!$D$13)))</f>
        <v>0</v>
      </c>
      <c r="F113" s="2">
        <f>IF(ConfrontoRendimenti!$D$13=0,0,IF(E113=0,0,ConfrontoRendimenti!$D$15/ConfrontoRendimenti!$D$13))</f>
        <v>0</v>
      </c>
      <c r="G113" s="1">
        <f>IF(E113=ConfrontoRendimenti!$D$6,F113*100+ConfrontoRendimenti!$D$12,IF(E113&lt;ConfrontoRendimenti!$D$6,F113*100,0))*ConfrontoRendimenti!$D$7/100</f>
        <v>0</v>
      </c>
    </row>
    <row r="114" spans="2:7" ht="15.75" x14ac:dyDescent="0.25">
      <c r="B114" s="4">
        <f>IF(B113=0,0,IF(B113=ConfrontoRendimenti!$C$6,0,EDATE(B113,12/ConfrontoRendimenti!$C$13)))</f>
        <v>0</v>
      </c>
      <c r="C114" s="2">
        <f>IF(ConfrontoRendimenti!$C$13=0,0,IF(B114=0,0,ConfrontoRendimenti!$C$15/ConfrontoRendimenti!$C$13))</f>
        <v>0</v>
      </c>
      <c r="D114" s="1">
        <f>IF(B114=ConfrontoRendimenti!$C$6,C114*100+ConfrontoRendimenti!$C$12,IF(B114&lt;ConfrontoRendimenti!$C$6,C114*100,0))*ConfrontoRendimenti!$C$7/100</f>
        <v>0</v>
      </c>
      <c r="E114" s="4">
        <f>IF(E113=0,0,IF(E113=ConfrontoRendimenti!$D$6,0,EDATE(E113,12/ConfrontoRendimenti!$D$13)))</f>
        <v>0</v>
      </c>
      <c r="F114" s="2">
        <f>IF(ConfrontoRendimenti!$D$13=0,0,IF(E114=0,0,ConfrontoRendimenti!$D$15/ConfrontoRendimenti!$D$13))</f>
        <v>0</v>
      </c>
      <c r="G114" s="1">
        <f>IF(E114=ConfrontoRendimenti!$D$6,F114*100+ConfrontoRendimenti!$D$12,IF(E114&lt;ConfrontoRendimenti!$D$6,F114*100,0))*ConfrontoRendimenti!$D$7/100</f>
        <v>0</v>
      </c>
    </row>
    <row r="115" spans="2:7" ht="15.75" x14ac:dyDescent="0.25">
      <c r="B115" s="4">
        <f>IF(B114=0,0,IF(B114=ConfrontoRendimenti!$C$6,0,EDATE(B114,12/ConfrontoRendimenti!$C$13)))</f>
        <v>0</v>
      </c>
      <c r="C115" s="2">
        <f>IF(ConfrontoRendimenti!$C$13=0,0,IF(B115=0,0,ConfrontoRendimenti!$C$15/ConfrontoRendimenti!$C$13))</f>
        <v>0</v>
      </c>
      <c r="D115" s="1">
        <f>IF(B115=ConfrontoRendimenti!$C$6,C115*100+ConfrontoRendimenti!$C$12,IF(B115&lt;ConfrontoRendimenti!$C$6,C115*100,0))*ConfrontoRendimenti!$C$7/100</f>
        <v>0</v>
      </c>
      <c r="E115" s="4">
        <f>IF(E114=0,0,IF(E114=ConfrontoRendimenti!$D$6,0,EDATE(E114,12/ConfrontoRendimenti!$D$13)))</f>
        <v>0</v>
      </c>
      <c r="F115" s="2">
        <f>IF(ConfrontoRendimenti!$D$13=0,0,IF(E115=0,0,ConfrontoRendimenti!$D$15/ConfrontoRendimenti!$D$13))</f>
        <v>0</v>
      </c>
      <c r="G115" s="1">
        <f>IF(E115=ConfrontoRendimenti!$D$6,F115*100+ConfrontoRendimenti!$D$12,IF(E115&lt;ConfrontoRendimenti!$D$6,F115*100,0))*ConfrontoRendimenti!$D$7/100</f>
        <v>0</v>
      </c>
    </row>
    <row r="116" spans="2:7" ht="15.75" x14ac:dyDescent="0.25">
      <c r="B116" s="4">
        <f>IF(B115=0,0,IF(B115=ConfrontoRendimenti!$C$6,0,EDATE(B115,12/ConfrontoRendimenti!$C$13)))</f>
        <v>0</v>
      </c>
      <c r="C116" s="2">
        <f>IF(ConfrontoRendimenti!$C$13=0,0,IF(B116=0,0,ConfrontoRendimenti!$C$15/ConfrontoRendimenti!$C$13))</f>
        <v>0</v>
      </c>
      <c r="D116" s="1">
        <f>IF(B116=ConfrontoRendimenti!$C$6,C116*100+ConfrontoRendimenti!$C$12,IF(B116&lt;ConfrontoRendimenti!$C$6,C116*100,0))*ConfrontoRendimenti!$C$7/100</f>
        <v>0</v>
      </c>
      <c r="E116" s="4">
        <f>IF(E115=0,0,IF(E115=ConfrontoRendimenti!$D$6,0,EDATE(E115,12/ConfrontoRendimenti!$D$13)))</f>
        <v>0</v>
      </c>
      <c r="F116" s="2">
        <f>IF(ConfrontoRendimenti!$D$13=0,0,IF(E116=0,0,ConfrontoRendimenti!$D$15/ConfrontoRendimenti!$D$13))</f>
        <v>0</v>
      </c>
      <c r="G116" s="1">
        <f>IF(E116=ConfrontoRendimenti!$D$6,F116*100+ConfrontoRendimenti!$D$12,IF(E116&lt;ConfrontoRendimenti!$D$6,F116*100,0))*ConfrontoRendimenti!$D$7/100</f>
        <v>0</v>
      </c>
    </row>
    <row r="117" spans="2:7" ht="15.75" x14ac:dyDescent="0.25">
      <c r="B117" s="4">
        <f>IF(B116=0,0,IF(B116=ConfrontoRendimenti!$C$6,0,EDATE(B116,12/ConfrontoRendimenti!$C$13)))</f>
        <v>0</v>
      </c>
      <c r="C117" s="2">
        <f>IF(ConfrontoRendimenti!$C$13=0,0,IF(B117=0,0,ConfrontoRendimenti!$C$15/ConfrontoRendimenti!$C$13))</f>
        <v>0</v>
      </c>
      <c r="D117" s="1">
        <f>IF(B117=ConfrontoRendimenti!$C$6,C117*100+ConfrontoRendimenti!$C$12,IF(B117&lt;ConfrontoRendimenti!$C$6,C117*100,0))*ConfrontoRendimenti!$C$7/100</f>
        <v>0</v>
      </c>
      <c r="E117" s="4">
        <f>IF(E116=0,0,IF(E116=ConfrontoRendimenti!$D$6,0,EDATE(E116,12/ConfrontoRendimenti!$D$13)))</f>
        <v>0</v>
      </c>
      <c r="F117" s="2">
        <f>IF(ConfrontoRendimenti!$D$13=0,0,IF(E117=0,0,ConfrontoRendimenti!$D$15/ConfrontoRendimenti!$D$13))</f>
        <v>0</v>
      </c>
      <c r="G117" s="1">
        <f>IF(E117=ConfrontoRendimenti!$D$6,F117*100+ConfrontoRendimenti!$D$12,IF(E117&lt;ConfrontoRendimenti!$D$6,F117*100,0))*ConfrontoRendimenti!$D$7/100</f>
        <v>0</v>
      </c>
    </row>
    <row r="118" spans="2:7" ht="15.75" x14ac:dyDescent="0.25">
      <c r="B118" s="4">
        <f>IF(B117=0,0,IF(B117=ConfrontoRendimenti!$C$6,0,EDATE(B117,12/ConfrontoRendimenti!$C$13)))</f>
        <v>0</v>
      </c>
      <c r="C118" s="2">
        <f>IF(ConfrontoRendimenti!$C$13=0,0,IF(B118=0,0,ConfrontoRendimenti!$C$15/ConfrontoRendimenti!$C$13))</f>
        <v>0</v>
      </c>
      <c r="D118" s="1">
        <f>IF(B118=ConfrontoRendimenti!$C$6,C118*100+ConfrontoRendimenti!$C$12,IF(B118&lt;ConfrontoRendimenti!$C$6,C118*100,0))*ConfrontoRendimenti!$C$7/100</f>
        <v>0</v>
      </c>
      <c r="E118" s="4">
        <f>IF(E117=0,0,IF(E117=ConfrontoRendimenti!$D$6,0,EDATE(E117,12/ConfrontoRendimenti!$D$13)))</f>
        <v>0</v>
      </c>
      <c r="F118" s="2">
        <f>IF(ConfrontoRendimenti!$D$13=0,0,IF(E118=0,0,ConfrontoRendimenti!$D$15/ConfrontoRendimenti!$D$13))</f>
        <v>0</v>
      </c>
      <c r="G118" s="1">
        <f>IF(E118=ConfrontoRendimenti!$D$6,F118*100+ConfrontoRendimenti!$D$12,IF(E118&lt;ConfrontoRendimenti!$D$6,F118*100,0))*ConfrontoRendimenti!$D$7/100</f>
        <v>0</v>
      </c>
    </row>
    <row r="119" spans="2:7" ht="15.75" x14ac:dyDescent="0.25">
      <c r="B119" s="4">
        <f>IF(B118=0,0,IF(B118=ConfrontoRendimenti!$C$6,0,EDATE(B118,12/ConfrontoRendimenti!$C$13)))</f>
        <v>0</v>
      </c>
      <c r="C119" s="2">
        <f>IF(ConfrontoRendimenti!$C$13=0,0,IF(B119=0,0,ConfrontoRendimenti!$C$15/ConfrontoRendimenti!$C$13))</f>
        <v>0</v>
      </c>
      <c r="D119" s="1">
        <f>IF(B119=ConfrontoRendimenti!$C$6,C119*100+ConfrontoRendimenti!$C$12,IF(B119&lt;ConfrontoRendimenti!$C$6,C119*100,0))*ConfrontoRendimenti!$C$7/100</f>
        <v>0</v>
      </c>
      <c r="E119" s="4">
        <f>IF(E118=0,0,IF(E118=ConfrontoRendimenti!$D$6,0,EDATE(E118,12/ConfrontoRendimenti!$D$13)))</f>
        <v>0</v>
      </c>
      <c r="F119" s="2">
        <f>IF(ConfrontoRendimenti!$D$13=0,0,IF(E119=0,0,ConfrontoRendimenti!$D$15/ConfrontoRendimenti!$D$13))</f>
        <v>0</v>
      </c>
      <c r="G119" s="1">
        <f>IF(E119=ConfrontoRendimenti!$D$6,F119*100+ConfrontoRendimenti!$D$12,IF(E119&lt;ConfrontoRendimenti!$D$6,F119*100,0))*ConfrontoRendimenti!$D$7/100</f>
        <v>0</v>
      </c>
    </row>
    <row r="120" spans="2:7" ht="15.75" x14ac:dyDescent="0.25">
      <c r="B120" s="4">
        <f>IF(B119=0,0,IF(B119=ConfrontoRendimenti!$C$6,0,EDATE(B119,12/ConfrontoRendimenti!$C$13)))</f>
        <v>0</v>
      </c>
      <c r="C120" s="2">
        <f>IF(ConfrontoRendimenti!$C$13=0,0,IF(B120=0,0,ConfrontoRendimenti!$C$15/ConfrontoRendimenti!$C$13))</f>
        <v>0</v>
      </c>
      <c r="D120" s="1">
        <f>IF(B120=ConfrontoRendimenti!$C$6,C120*100+ConfrontoRendimenti!$C$12,IF(B120&lt;ConfrontoRendimenti!$C$6,C120*100,0))*ConfrontoRendimenti!$C$7/100</f>
        <v>0</v>
      </c>
      <c r="E120" s="4">
        <f>IF(E119=0,0,IF(E119=ConfrontoRendimenti!$D$6,0,EDATE(E119,12/ConfrontoRendimenti!$D$13)))</f>
        <v>0</v>
      </c>
      <c r="F120" s="2">
        <f>IF(ConfrontoRendimenti!$D$13=0,0,IF(E120=0,0,ConfrontoRendimenti!$D$15/ConfrontoRendimenti!$D$13))</f>
        <v>0</v>
      </c>
      <c r="G120" s="1">
        <f>IF(E120=ConfrontoRendimenti!$D$6,F120*100+ConfrontoRendimenti!$D$12,IF(E120&lt;ConfrontoRendimenti!$D$6,F120*100,0))*ConfrontoRendimenti!$D$7/100</f>
        <v>0</v>
      </c>
    </row>
    <row r="121" spans="2:7" ht="15.75" x14ac:dyDescent="0.25">
      <c r="B121" s="4">
        <f>IF(B120=0,0,IF(B120=ConfrontoRendimenti!$C$6,0,EDATE(B120,12/ConfrontoRendimenti!$C$13)))</f>
        <v>0</v>
      </c>
      <c r="C121" s="2">
        <f>IF(ConfrontoRendimenti!$C$13=0,0,IF(B121=0,0,ConfrontoRendimenti!$C$15/ConfrontoRendimenti!$C$13))</f>
        <v>0</v>
      </c>
      <c r="D121" s="1">
        <f>IF(B121=ConfrontoRendimenti!$C$6,C121*100+ConfrontoRendimenti!$C$12,IF(B121&lt;ConfrontoRendimenti!$C$6,C121*100,0))*ConfrontoRendimenti!$C$7/100</f>
        <v>0</v>
      </c>
      <c r="E121" s="4">
        <f>IF(E120=0,0,IF(E120=ConfrontoRendimenti!$D$6,0,EDATE(E120,12/ConfrontoRendimenti!$D$13)))</f>
        <v>0</v>
      </c>
      <c r="F121" s="2">
        <f>IF(ConfrontoRendimenti!$D$13=0,0,IF(E121=0,0,ConfrontoRendimenti!$D$15/ConfrontoRendimenti!$D$13))</f>
        <v>0</v>
      </c>
      <c r="G121" s="1">
        <f>IF(E121=ConfrontoRendimenti!$D$6,F121*100+ConfrontoRendimenti!$D$12,IF(E121&lt;ConfrontoRendimenti!$D$6,F121*100,0))*ConfrontoRendimenti!$D$7/100</f>
        <v>0</v>
      </c>
    </row>
    <row r="122" spans="2:7" ht="15.75" x14ac:dyDescent="0.25">
      <c r="B122" s="4">
        <f>IF(B121=0,0,IF(B121=ConfrontoRendimenti!$C$6,0,EDATE(B121,12/ConfrontoRendimenti!$C$13)))</f>
        <v>0</v>
      </c>
      <c r="C122" s="2">
        <f>IF(ConfrontoRendimenti!$C$13=0,0,IF(B122=0,0,ConfrontoRendimenti!$C$15/ConfrontoRendimenti!$C$13))</f>
        <v>0</v>
      </c>
      <c r="D122" s="1">
        <f>IF(B122=ConfrontoRendimenti!$C$6,C122*100+ConfrontoRendimenti!$C$12,IF(B122&lt;ConfrontoRendimenti!$C$6,C122*100,0))*ConfrontoRendimenti!$C$7/100</f>
        <v>0</v>
      </c>
      <c r="E122" s="4">
        <f>IF(E121=0,0,IF(E121=ConfrontoRendimenti!$D$6,0,EDATE(E121,12/ConfrontoRendimenti!$D$13)))</f>
        <v>0</v>
      </c>
      <c r="F122" s="2">
        <f>IF(ConfrontoRendimenti!$D$13=0,0,IF(E122=0,0,ConfrontoRendimenti!$D$15/ConfrontoRendimenti!$D$13))</f>
        <v>0</v>
      </c>
      <c r="G122" s="1">
        <f>IF(E122=ConfrontoRendimenti!$D$6,F122*100+ConfrontoRendimenti!$D$12,IF(E122&lt;ConfrontoRendimenti!$D$6,F122*100,0))*ConfrontoRendimenti!$D$7/100</f>
        <v>0</v>
      </c>
    </row>
    <row r="123" spans="2:7" ht="15.75" x14ac:dyDescent="0.25">
      <c r="B123" s="4">
        <f>IF(B122=0,0,IF(B122=ConfrontoRendimenti!$C$6,0,EDATE(B122,12/ConfrontoRendimenti!$C$13)))</f>
        <v>0</v>
      </c>
      <c r="C123" s="2">
        <f>IF(ConfrontoRendimenti!$C$13=0,0,IF(B123=0,0,ConfrontoRendimenti!$C$15/ConfrontoRendimenti!$C$13))</f>
        <v>0</v>
      </c>
      <c r="D123" s="1">
        <f>IF(B123=ConfrontoRendimenti!$C$6,C123*100+ConfrontoRendimenti!$C$12,IF(B123&lt;ConfrontoRendimenti!$C$6,C123*100,0))*ConfrontoRendimenti!$C$7/100</f>
        <v>0</v>
      </c>
      <c r="E123" s="4">
        <f>IF(E122=0,0,IF(E122=ConfrontoRendimenti!$D$6,0,EDATE(E122,12/ConfrontoRendimenti!$D$13)))</f>
        <v>0</v>
      </c>
      <c r="F123" s="2">
        <f>IF(ConfrontoRendimenti!$D$13=0,0,IF(E123=0,0,ConfrontoRendimenti!$D$15/ConfrontoRendimenti!$D$13))</f>
        <v>0</v>
      </c>
      <c r="G123" s="1">
        <f>IF(E123=ConfrontoRendimenti!$D$6,F123*100+ConfrontoRendimenti!$D$12,IF(E123&lt;ConfrontoRendimenti!$D$6,F123*100,0))*ConfrontoRendimenti!$D$7/100</f>
        <v>0</v>
      </c>
    </row>
    <row r="124" spans="2:7" ht="15.75" x14ac:dyDescent="0.25">
      <c r="B124" s="4">
        <f>IF(B123=0,0,IF(B123=ConfrontoRendimenti!$C$6,0,EDATE(B123,12/ConfrontoRendimenti!$C$13)))</f>
        <v>0</v>
      </c>
      <c r="C124" s="2">
        <f>IF(ConfrontoRendimenti!$C$13=0,0,IF(B124=0,0,ConfrontoRendimenti!$C$15/ConfrontoRendimenti!$C$13))</f>
        <v>0</v>
      </c>
      <c r="D124" s="1">
        <f>IF(B124=ConfrontoRendimenti!$C$6,C124*100+ConfrontoRendimenti!$C$12,IF(B124&lt;ConfrontoRendimenti!$C$6,C124*100,0))*ConfrontoRendimenti!$C$7/100</f>
        <v>0</v>
      </c>
      <c r="E124" s="4">
        <f>IF(E123=0,0,IF(E123=ConfrontoRendimenti!$D$6,0,EDATE(E123,12/ConfrontoRendimenti!$D$13)))</f>
        <v>0</v>
      </c>
      <c r="F124" s="2">
        <f>IF(ConfrontoRendimenti!$D$13=0,0,IF(E124=0,0,ConfrontoRendimenti!$D$15/ConfrontoRendimenti!$D$13))</f>
        <v>0</v>
      </c>
      <c r="G124" s="1">
        <f>IF(E124=ConfrontoRendimenti!$D$6,F124*100+ConfrontoRendimenti!$D$12,IF(E124&lt;ConfrontoRendimenti!$D$6,F124*100,0))*ConfrontoRendimenti!$D$7/100</f>
        <v>0</v>
      </c>
    </row>
    <row r="125" spans="2:7" ht="15.75" x14ac:dyDescent="0.25">
      <c r="B125" s="4">
        <f>IF(B124=0,0,IF(B124=ConfrontoRendimenti!$C$6,0,EDATE(B124,12/ConfrontoRendimenti!$C$13)))</f>
        <v>0</v>
      </c>
      <c r="C125" s="2">
        <f>IF(ConfrontoRendimenti!$C$13=0,0,IF(B125=0,0,ConfrontoRendimenti!$C$15/ConfrontoRendimenti!$C$13))</f>
        <v>0</v>
      </c>
      <c r="D125" s="1">
        <f>IF(B125=ConfrontoRendimenti!$C$6,C125*100+ConfrontoRendimenti!$C$12,IF(B125&lt;ConfrontoRendimenti!$C$6,C125*100,0))*ConfrontoRendimenti!$C$7/100</f>
        <v>0</v>
      </c>
      <c r="E125" s="4">
        <f>IF(E124=0,0,IF(E124=ConfrontoRendimenti!$D$6,0,EDATE(E124,12/ConfrontoRendimenti!$D$13)))</f>
        <v>0</v>
      </c>
      <c r="F125" s="2">
        <f>IF(ConfrontoRendimenti!$D$13=0,0,IF(E125=0,0,ConfrontoRendimenti!$D$15/ConfrontoRendimenti!$D$13))</f>
        <v>0</v>
      </c>
      <c r="G125" s="1">
        <f>IF(E125=ConfrontoRendimenti!$D$6,F125*100+ConfrontoRendimenti!$D$12,IF(E125&lt;ConfrontoRendimenti!$D$6,F125*100,0))*ConfrontoRendimenti!$D$7/100</f>
        <v>0</v>
      </c>
    </row>
    <row r="126" spans="2:7" ht="15.75" x14ac:dyDescent="0.25">
      <c r="B126" s="4">
        <f>IF(B125=0,0,IF(B125=ConfrontoRendimenti!$C$6,0,EDATE(B125,12/ConfrontoRendimenti!$C$13)))</f>
        <v>0</v>
      </c>
      <c r="C126" s="2">
        <f>IF(ConfrontoRendimenti!$C$13=0,0,IF(B126=0,0,ConfrontoRendimenti!$C$15/ConfrontoRendimenti!$C$13))</f>
        <v>0</v>
      </c>
      <c r="D126" s="1">
        <f>IF(B126=ConfrontoRendimenti!$C$6,C126*100+ConfrontoRendimenti!$C$12,IF(B126&lt;ConfrontoRendimenti!$C$6,C126*100,0))*ConfrontoRendimenti!$C$7/100</f>
        <v>0</v>
      </c>
      <c r="E126" s="4">
        <f>IF(E125=0,0,IF(E125=ConfrontoRendimenti!$D$6,0,EDATE(E125,12/ConfrontoRendimenti!$D$13)))</f>
        <v>0</v>
      </c>
      <c r="F126" s="2">
        <f>IF(ConfrontoRendimenti!$D$13=0,0,IF(E126=0,0,ConfrontoRendimenti!$D$15/ConfrontoRendimenti!$D$13))</f>
        <v>0</v>
      </c>
      <c r="G126" s="1">
        <f>IF(E126=ConfrontoRendimenti!$D$6,F126*100+ConfrontoRendimenti!$D$12,IF(E126&lt;ConfrontoRendimenti!$D$6,F126*100,0))*ConfrontoRendimenti!$D$7/100</f>
        <v>0</v>
      </c>
    </row>
    <row r="127" spans="2:7" ht="15.75" x14ac:dyDescent="0.25">
      <c r="B127" s="4">
        <f>IF(B126=0,0,IF(B126=ConfrontoRendimenti!$C$6,0,EDATE(B126,12/ConfrontoRendimenti!$C$13)))</f>
        <v>0</v>
      </c>
      <c r="C127" s="2">
        <f>IF(ConfrontoRendimenti!$C$13=0,0,IF(B127=0,0,ConfrontoRendimenti!$C$15/ConfrontoRendimenti!$C$13))</f>
        <v>0</v>
      </c>
      <c r="D127" s="1">
        <f>IF(B127=ConfrontoRendimenti!$C$6,C127*100+ConfrontoRendimenti!$C$12,IF(B127&lt;ConfrontoRendimenti!$C$6,C127*100,0))*ConfrontoRendimenti!$C$7/100</f>
        <v>0</v>
      </c>
      <c r="E127" s="4">
        <f>IF(E126=0,0,IF(E126=ConfrontoRendimenti!$D$6,0,EDATE(E126,12/ConfrontoRendimenti!$D$13)))</f>
        <v>0</v>
      </c>
      <c r="F127" s="2">
        <f>IF(ConfrontoRendimenti!$D$13=0,0,IF(E127=0,0,ConfrontoRendimenti!$D$15/ConfrontoRendimenti!$D$13))</f>
        <v>0</v>
      </c>
      <c r="G127" s="1">
        <f>IF(E127=ConfrontoRendimenti!$D$6,F127*100+ConfrontoRendimenti!$D$12,IF(E127&lt;ConfrontoRendimenti!$D$6,F127*100,0))*ConfrontoRendimenti!$D$7/100</f>
        <v>0</v>
      </c>
    </row>
    <row r="128" spans="2:7" ht="15.75" x14ac:dyDescent="0.25">
      <c r="B128" s="4">
        <f>IF(B127=0,0,IF(B127=ConfrontoRendimenti!$C$6,0,EDATE(B127,12/ConfrontoRendimenti!$C$13)))</f>
        <v>0</v>
      </c>
      <c r="C128" s="2">
        <f>IF(ConfrontoRendimenti!$C$13=0,0,IF(B128=0,0,ConfrontoRendimenti!$C$15/ConfrontoRendimenti!$C$13))</f>
        <v>0</v>
      </c>
      <c r="D128" s="1">
        <f>IF(B128=ConfrontoRendimenti!$C$6,C128*100+ConfrontoRendimenti!$C$12,IF(B128&lt;ConfrontoRendimenti!$C$6,C128*100,0))*ConfrontoRendimenti!$C$7/100</f>
        <v>0</v>
      </c>
      <c r="E128" s="4">
        <f>IF(E127=0,0,IF(E127=ConfrontoRendimenti!$D$6,0,EDATE(E127,12/ConfrontoRendimenti!$D$13)))</f>
        <v>0</v>
      </c>
      <c r="F128" s="2">
        <f>IF(ConfrontoRendimenti!$D$13=0,0,IF(E128=0,0,ConfrontoRendimenti!$D$15/ConfrontoRendimenti!$D$13))</f>
        <v>0</v>
      </c>
      <c r="G128" s="1">
        <f>IF(E128=ConfrontoRendimenti!$D$6,F128*100+ConfrontoRendimenti!$D$12,IF(E128&lt;ConfrontoRendimenti!$D$6,F128*100,0))*ConfrontoRendimenti!$D$7/100</f>
        <v>0</v>
      </c>
    </row>
    <row r="129" spans="2:7" ht="15.75" x14ac:dyDescent="0.25">
      <c r="B129" s="4">
        <f>IF(B128=0,0,IF(B128=ConfrontoRendimenti!$C$6,0,EDATE(B128,12/ConfrontoRendimenti!$C$13)))</f>
        <v>0</v>
      </c>
      <c r="C129" s="2">
        <f>IF(ConfrontoRendimenti!$C$13=0,0,IF(B129=0,0,ConfrontoRendimenti!$C$15/ConfrontoRendimenti!$C$13))</f>
        <v>0</v>
      </c>
      <c r="D129" s="1">
        <f>IF(B129=ConfrontoRendimenti!$C$6,C129*100+ConfrontoRendimenti!$C$12,IF(B129&lt;ConfrontoRendimenti!$C$6,C129*100,0))*ConfrontoRendimenti!$C$7/100</f>
        <v>0</v>
      </c>
      <c r="E129" s="4">
        <f>IF(E128=0,0,IF(E128=ConfrontoRendimenti!$D$6,0,EDATE(E128,12/ConfrontoRendimenti!$D$13)))</f>
        <v>0</v>
      </c>
      <c r="F129" s="2">
        <f>IF(ConfrontoRendimenti!$D$13=0,0,IF(E129=0,0,ConfrontoRendimenti!$D$15/ConfrontoRendimenti!$D$13))</f>
        <v>0</v>
      </c>
      <c r="G129" s="1">
        <f>IF(E129=ConfrontoRendimenti!$D$6,F129*100+ConfrontoRendimenti!$D$12,IF(E129&lt;ConfrontoRendimenti!$D$6,F129*100,0))*ConfrontoRendimenti!$D$7/100</f>
        <v>0</v>
      </c>
    </row>
    <row r="130" spans="2:7" ht="15.75" x14ac:dyDescent="0.25">
      <c r="B130" s="4">
        <f>IF(B129=0,0,IF(B129=ConfrontoRendimenti!$C$6,0,EDATE(B129,12/ConfrontoRendimenti!$C$13)))</f>
        <v>0</v>
      </c>
      <c r="C130" s="2">
        <f>IF(ConfrontoRendimenti!$C$13=0,0,IF(B130=0,0,ConfrontoRendimenti!$C$15/ConfrontoRendimenti!$C$13))</f>
        <v>0</v>
      </c>
      <c r="D130" s="1">
        <f>IF(B130=ConfrontoRendimenti!$C$6,C130*100+ConfrontoRendimenti!$C$12,IF(B130&lt;ConfrontoRendimenti!$C$6,C130*100,0))*ConfrontoRendimenti!$C$7/100</f>
        <v>0</v>
      </c>
      <c r="E130" s="4">
        <f>IF(E129=0,0,IF(E129=ConfrontoRendimenti!$D$6,0,EDATE(E129,12/ConfrontoRendimenti!$D$13)))</f>
        <v>0</v>
      </c>
      <c r="F130" s="2">
        <f>IF(ConfrontoRendimenti!$D$13=0,0,IF(E130=0,0,ConfrontoRendimenti!$D$15/ConfrontoRendimenti!$D$13))</f>
        <v>0</v>
      </c>
      <c r="G130" s="1">
        <f>IF(E130=ConfrontoRendimenti!$D$6,F130*100+ConfrontoRendimenti!$D$12,IF(E130&lt;ConfrontoRendimenti!$D$6,F130*100,0))*ConfrontoRendimenti!$D$7/100</f>
        <v>0</v>
      </c>
    </row>
    <row r="131" spans="2:7" ht="15.75" x14ac:dyDescent="0.25">
      <c r="B131" s="4">
        <f>IF(B130=0,0,IF(B130=ConfrontoRendimenti!$C$6,0,EDATE(B130,12/ConfrontoRendimenti!$C$13)))</f>
        <v>0</v>
      </c>
      <c r="C131" s="2">
        <f>IF(ConfrontoRendimenti!$C$13=0,0,IF(B131=0,0,ConfrontoRendimenti!$C$15/ConfrontoRendimenti!$C$13))</f>
        <v>0</v>
      </c>
      <c r="D131" s="1">
        <f>IF(B131=ConfrontoRendimenti!$C$6,C131*100+ConfrontoRendimenti!$C$12,IF(B131&lt;ConfrontoRendimenti!$C$6,C131*100,0))*ConfrontoRendimenti!$C$7/100</f>
        <v>0</v>
      </c>
      <c r="E131" s="4">
        <f>IF(E130=0,0,IF(E130=ConfrontoRendimenti!$D$6,0,EDATE(E130,12/ConfrontoRendimenti!$D$13)))</f>
        <v>0</v>
      </c>
      <c r="F131" s="2">
        <f>IF(ConfrontoRendimenti!$D$13=0,0,IF(E131=0,0,ConfrontoRendimenti!$D$15/ConfrontoRendimenti!$D$13))</f>
        <v>0</v>
      </c>
      <c r="G131" s="1">
        <f>IF(E131=ConfrontoRendimenti!$D$6,F131*100+ConfrontoRendimenti!$D$12,IF(E131&lt;ConfrontoRendimenti!$D$6,F131*100,0))*ConfrontoRendimenti!$D$7/100</f>
        <v>0</v>
      </c>
    </row>
    <row r="132" spans="2:7" ht="15.75" x14ac:dyDescent="0.25">
      <c r="B132" s="4">
        <f>IF(B131=0,0,IF(B131=ConfrontoRendimenti!$C$6,0,EDATE(B131,12/ConfrontoRendimenti!$C$13)))</f>
        <v>0</v>
      </c>
      <c r="C132" s="2">
        <f>IF(ConfrontoRendimenti!$C$13=0,0,IF(B132=0,0,ConfrontoRendimenti!$C$15/ConfrontoRendimenti!$C$13))</f>
        <v>0</v>
      </c>
      <c r="D132" s="1">
        <f>IF(B132=ConfrontoRendimenti!$C$6,C132*100+ConfrontoRendimenti!$C$12,IF(B132&lt;ConfrontoRendimenti!$C$6,C132*100,0))*ConfrontoRendimenti!$C$7/100</f>
        <v>0</v>
      </c>
      <c r="E132" s="4">
        <f>IF(E131=0,0,IF(E131=ConfrontoRendimenti!$D$6,0,EDATE(E131,12/ConfrontoRendimenti!$D$13)))</f>
        <v>0</v>
      </c>
      <c r="F132" s="2">
        <f>IF(ConfrontoRendimenti!$D$13=0,0,IF(E132=0,0,ConfrontoRendimenti!$D$15/ConfrontoRendimenti!$D$13))</f>
        <v>0</v>
      </c>
      <c r="G132" s="1">
        <f>IF(E132=ConfrontoRendimenti!$D$6,F132*100+ConfrontoRendimenti!$D$12,IF(E132&lt;ConfrontoRendimenti!$D$6,F132*100,0))*ConfrontoRendimenti!$D$7/100</f>
        <v>0</v>
      </c>
    </row>
    <row r="133" spans="2:7" ht="15.75" x14ac:dyDescent="0.25">
      <c r="B133" s="4">
        <f>IF(B132=0,0,IF(B132=ConfrontoRendimenti!$C$6,0,EDATE(B132,12/ConfrontoRendimenti!$C$13)))</f>
        <v>0</v>
      </c>
      <c r="C133" s="2">
        <f>IF(ConfrontoRendimenti!$C$13=0,0,IF(B133=0,0,ConfrontoRendimenti!$C$15/ConfrontoRendimenti!$C$13))</f>
        <v>0</v>
      </c>
      <c r="D133" s="1">
        <f>IF(B133=ConfrontoRendimenti!$C$6,C133*100+ConfrontoRendimenti!$C$12,IF(B133&lt;ConfrontoRendimenti!$C$6,C133*100,0))*ConfrontoRendimenti!$C$7/100</f>
        <v>0</v>
      </c>
      <c r="E133" s="4">
        <f>IF(E132=0,0,IF(E132=ConfrontoRendimenti!$D$6,0,EDATE(E132,12/ConfrontoRendimenti!$D$13)))</f>
        <v>0</v>
      </c>
      <c r="F133" s="2">
        <f>IF(ConfrontoRendimenti!$D$13=0,0,IF(E133=0,0,ConfrontoRendimenti!$D$15/ConfrontoRendimenti!$D$13))</f>
        <v>0</v>
      </c>
      <c r="G133" s="1">
        <f>IF(E133=ConfrontoRendimenti!$D$6,F133*100+ConfrontoRendimenti!$D$12,IF(E133&lt;ConfrontoRendimenti!$D$6,F133*100,0))*ConfrontoRendimenti!$D$7/100</f>
        <v>0</v>
      </c>
    </row>
    <row r="134" spans="2:7" ht="15.75" x14ac:dyDescent="0.25">
      <c r="B134" s="4">
        <f>IF(B133=0,0,IF(B133=ConfrontoRendimenti!$C$6,0,EDATE(B133,12/ConfrontoRendimenti!$C$13)))</f>
        <v>0</v>
      </c>
      <c r="C134" s="2">
        <f>IF(ConfrontoRendimenti!$C$13=0,0,IF(B134=0,0,ConfrontoRendimenti!$C$15/ConfrontoRendimenti!$C$13))</f>
        <v>0</v>
      </c>
      <c r="D134" s="1">
        <f>IF(B134=ConfrontoRendimenti!$C$6,C134*100+ConfrontoRendimenti!$C$12,IF(B134&lt;ConfrontoRendimenti!$C$6,C134*100,0))*ConfrontoRendimenti!$C$7/100</f>
        <v>0</v>
      </c>
      <c r="E134" s="4">
        <f>IF(E133=0,0,IF(E133=ConfrontoRendimenti!$D$6,0,EDATE(E133,12/ConfrontoRendimenti!$D$13)))</f>
        <v>0</v>
      </c>
      <c r="F134" s="2">
        <f>IF(ConfrontoRendimenti!$D$13=0,0,IF(E134=0,0,ConfrontoRendimenti!$D$15/ConfrontoRendimenti!$D$13))</f>
        <v>0</v>
      </c>
      <c r="G134" s="1">
        <f>IF(E134=ConfrontoRendimenti!$D$6,F134*100+ConfrontoRendimenti!$D$12,IF(E134&lt;ConfrontoRendimenti!$D$6,F134*100,0))*ConfrontoRendimenti!$D$7/100</f>
        <v>0</v>
      </c>
    </row>
    <row r="135" spans="2:7" ht="15.75" x14ac:dyDescent="0.25">
      <c r="B135" s="4">
        <f>IF(B134=0,0,IF(B134=ConfrontoRendimenti!$C$6,0,EDATE(B134,12/ConfrontoRendimenti!$C$13)))</f>
        <v>0</v>
      </c>
      <c r="C135" s="2">
        <f>IF(ConfrontoRendimenti!$C$13=0,0,IF(B135=0,0,ConfrontoRendimenti!$C$15/ConfrontoRendimenti!$C$13))</f>
        <v>0</v>
      </c>
      <c r="D135" s="1">
        <f>IF(B135=ConfrontoRendimenti!$C$6,C135*100+ConfrontoRendimenti!$C$12,IF(B135&lt;ConfrontoRendimenti!$C$6,C135*100,0))*ConfrontoRendimenti!$C$7/100</f>
        <v>0</v>
      </c>
      <c r="E135" s="4">
        <f>IF(E134=0,0,IF(E134=ConfrontoRendimenti!$D$6,0,EDATE(E134,12/ConfrontoRendimenti!$D$13)))</f>
        <v>0</v>
      </c>
      <c r="F135" s="2">
        <f>IF(ConfrontoRendimenti!$D$13=0,0,IF(E135=0,0,ConfrontoRendimenti!$D$15/ConfrontoRendimenti!$D$13))</f>
        <v>0</v>
      </c>
      <c r="G135" s="1">
        <f>IF(E135=ConfrontoRendimenti!$D$6,F135*100+ConfrontoRendimenti!$D$12,IF(E135&lt;ConfrontoRendimenti!$D$6,F135*100,0))*ConfrontoRendimenti!$D$7/100</f>
        <v>0</v>
      </c>
    </row>
    <row r="136" spans="2:7" ht="15.75" x14ac:dyDescent="0.25">
      <c r="B136" s="4">
        <f>IF(B135=0,0,IF(B135=ConfrontoRendimenti!$C$6,0,EDATE(B135,12/ConfrontoRendimenti!$C$13)))</f>
        <v>0</v>
      </c>
      <c r="C136" s="2">
        <f>IF(ConfrontoRendimenti!$C$13=0,0,IF(B136=0,0,ConfrontoRendimenti!$C$15/ConfrontoRendimenti!$C$13))</f>
        <v>0</v>
      </c>
      <c r="D136" s="1">
        <f>IF(B136=ConfrontoRendimenti!$C$6,C136*100+ConfrontoRendimenti!$C$12,IF(B136&lt;ConfrontoRendimenti!$C$6,C136*100,0))*ConfrontoRendimenti!$C$7/100</f>
        <v>0</v>
      </c>
      <c r="E136" s="4">
        <f>IF(E135=0,0,IF(E135=ConfrontoRendimenti!$D$6,0,EDATE(E135,12/ConfrontoRendimenti!$D$13)))</f>
        <v>0</v>
      </c>
      <c r="F136" s="2">
        <f>IF(ConfrontoRendimenti!$D$13=0,0,IF(E136=0,0,ConfrontoRendimenti!$D$15/ConfrontoRendimenti!$D$13))</f>
        <v>0</v>
      </c>
      <c r="G136" s="1">
        <f>IF(E136=ConfrontoRendimenti!$D$6,F136*100+ConfrontoRendimenti!$D$12,IF(E136&lt;ConfrontoRendimenti!$D$6,F136*100,0))*ConfrontoRendimenti!$D$7/100</f>
        <v>0</v>
      </c>
    </row>
    <row r="137" spans="2:7" ht="15.75" x14ac:dyDescent="0.25">
      <c r="B137" s="4">
        <f>IF(B136=0,0,IF(B136=ConfrontoRendimenti!$C$6,0,EDATE(B136,12/ConfrontoRendimenti!$C$13)))</f>
        <v>0</v>
      </c>
      <c r="C137" s="2">
        <f>IF(ConfrontoRendimenti!$C$13=0,0,IF(B137=0,0,ConfrontoRendimenti!$C$15/ConfrontoRendimenti!$C$13))</f>
        <v>0</v>
      </c>
      <c r="D137" s="1">
        <f>IF(B137=ConfrontoRendimenti!$C$6,C137*100+ConfrontoRendimenti!$C$12,IF(B137&lt;ConfrontoRendimenti!$C$6,C137*100,0))*ConfrontoRendimenti!$C$7/100</f>
        <v>0</v>
      </c>
      <c r="E137" s="4">
        <f>IF(E136=0,0,IF(E136=ConfrontoRendimenti!$D$6,0,EDATE(E136,12/ConfrontoRendimenti!$D$13)))</f>
        <v>0</v>
      </c>
      <c r="F137" s="2">
        <f>IF(ConfrontoRendimenti!$D$13=0,0,IF(E137=0,0,ConfrontoRendimenti!$D$15/ConfrontoRendimenti!$D$13))</f>
        <v>0</v>
      </c>
      <c r="G137" s="1">
        <f>IF(E137=ConfrontoRendimenti!$D$6,F137*100+ConfrontoRendimenti!$D$12,IF(E137&lt;ConfrontoRendimenti!$D$6,F137*100,0))*ConfrontoRendimenti!$D$7/100</f>
        <v>0</v>
      </c>
    </row>
    <row r="138" spans="2:7" ht="15.75" x14ac:dyDescent="0.25">
      <c r="B138" s="4">
        <f>IF(B137=0,0,IF(B137=ConfrontoRendimenti!$C$6,0,EDATE(B137,12/ConfrontoRendimenti!$C$13)))</f>
        <v>0</v>
      </c>
      <c r="C138" s="2">
        <f>IF(ConfrontoRendimenti!$C$13=0,0,IF(B138=0,0,ConfrontoRendimenti!$C$15/ConfrontoRendimenti!$C$13))</f>
        <v>0</v>
      </c>
      <c r="D138" s="1">
        <f>IF(B138=ConfrontoRendimenti!$C$6,C138*100+ConfrontoRendimenti!$C$12,IF(B138&lt;ConfrontoRendimenti!$C$6,C138*100,0))*ConfrontoRendimenti!$C$7/100</f>
        <v>0</v>
      </c>
      <c r="E138" s="4">
        <f>IF(E137=0,0,IF(E137=ConfrontoRendimenti!$D$6,0,EDATE(E137,12/ConfrontoRendimenti!$D$13)))</f>
        <v>0</v>
      </c>
      <c r="F138" s="2">
        <f>IF(ConfrontoRendimenti!$D$13=0,0,IF(E138=0,0,ConfrontoRendimenti!$D$15/ConfrontoRendimenti!$D$13))</f>
        <v>0</v>
      </c>
      <c r="G138" s="1">
        <f>IF(E138=ConfrontoRendimenti!$D$6,F138*100+ConfrontoRendimenti!$D$12,IF(E138&lt;ConfrontoRendimenti!$D$6,F138*100,0))*ConfrontoRendimenti!$D$7/100</f>
        <v>0</v>
      </c>
    </row>
    <row r="139" spans="2:7" ht="15.75" x14ac:dyDescent="0.25">
      <c r="B139" s="4">
        <f>IF(B138=0,0,IF(B138=ConfrontoRendimenti!$C$6,0,EDATE(B138,12/ConfrontoRendimenti!$C$13)))</f>
        <v>0</v>
      </c>
      <c r="C139" s="2">
        <f>IF(ConfrontoRendimenti!$C$13=0,0,IF(B139=0,0,ConfrontoRendimenti!$C$15/ConfrontoRendimenti!$C$13))</f>
        <v>0</v>
      </c>
      <c r="D139" s="1">
        <f>IF(B139=ConfrontoRendimenti!$C$6,C139*100+ConfrontoRendimenti!$C$12,IF(B139&lt;ConfrontoRendimenti!$C$6,C139*100,0))*ConfrontoRendimenti!$C$7/100</f>
        <v>0</v>
      </c>
      <c r="E139" s="4">
        <f>IF(E138=0,0,IF(E138=ConfrontoRendimenti!$D$6,0,EDATE(E138,12/ConfrontoRendimenti!$D$13)))</f>
        <v>0</v>
      </c>
      <c r="F139" s="2">
        <f>IF(ConfrontoRendimenti!$D$13=0,0,IF(E139=0,0,ConfrontoRendimenti!$D$15/ConfrontoRendimenti!$D$13))</f>
        <v>0</v>
      </c>
      <c r="G139" s="1">
        <f>IF(E139=ConfrontoRendimenti!$D$6,F139*100+ConfrontoRendimenti!$D$12,IF(E139&lt;ConfrontoRendimenti!$D$6,F139*100,0))*ConfrontoRendimenti!$D$7/100</f>
        <v>0</v>
      </c>
    </row>
    <row r="140" spans="2:7" ht="15.75" x14ac:dyDescent="0.25">
      <c r="B140" s="4">
        <f>IF(B139=0,0,IF(B139=ConfrontoRendimenti!$C$6,0,EDATE(B139,12/ConfrontoRendimenti!$C$13)))</f>
        <v>0</v>
      </c>
      <c r="C140" s="2">
        <f>IF(ConfrontoRendimenti!$C$13=0,0,IF(B140=0,0,ConfrontoRendimenti!$C$15/ConfrontoRendimenti!$C$13))</f>
        <v>0</v>
      </c>
      <c r="D140" s="1">
        <f>IF(B140=ConfrontoRendimenti!$C$6,C140*100+ConfrontoRendimenti!$C$12,IF(B140&lt;ConfrontoRendimenti!$C$6,C140*100,0))*ConfrontoRendimenti!$C$7/100</f>
        <v>0</v>
      </c>
      <c r="E140" s="4">
        <f>IF(E139=0,0,IF(E139=ConfrontoRendimenti!$D$6,0,EDATE(E139,12/ConfrontoRendimenti!$D$13)))</f>
        <v>0</v>
      </c>
      <c r="F140" s="2">
        <f>IF(ConfrontoRendimenti!$D$13=0,0,IF(E140=0,0,ConfrontoRendimenti!$D$15/ConfrontoRendimenti!$D$13))</f>
        <v>0</v>
      </c>
      <c r="G140" s="1">
        <f>IF(E140=ConfrontoRendimenti!$D$6,F140*100+ConfrontoRendimenti!$D$12,IF(E140&lt;ConfrontoRendimenti!$D$6,F140*100,0))*ConfrontoRendimenti!$D$7/100</f>
        <v>0</v>
      </c>
    </row>
    <row r="141" spans="2:7" ht="15.75" x14ac:dyDescent="0.25">
      <c r="B141" s="4">
        <f>IF(B140=0,0,IF(B140=ConfrontoRendimenti!$C$6,0,EDATE(B140,12/ConfrontoRendimenti!$C$13)))</f>
        <v>0</v>
      </c>
      <c r="C141" s="2">
        <f>IF(ConfrontoRendimenti!$C$13=0,0,IF(B141=0,0,ConfrontoRendimenti!$C$15/ConfrontoRendimenti!$C$13))</f>
        <v>0</v>
      </c>
      <c r="D141" s="1">
        <f>IF(B141=ConfrontoRendimenti!$C$6,C141*100+ConfrontoRendimenti!$C$12,IF(B141&lt;ConfrontoRendimenti!$C$6,C141*100,0))*ConfrontoRendimenti!$C$7/100</f>
        <v>0</v>
      </c>
      <c r="E141" s="4">
        <f>IF(E140=0,0,IF(E140=ConfrontoRendimenti!$D$6,0,EDATE(E140,12/ConfrontoRendimenti!$D$13)))</f>
        <v>0</v>
      </c>
      <c r="F141" s="2">
        <f>IF(ConfrontoRendimenti!$D$13=0,0,IF(E141=0,0,ConfrontoRendimenti!$D$15/ConfrontoRendimenti!$D$13))</f>
        <v>0</v>
      </c>
      <c r="G141" s="1">
        <f>IF(E141=ConfrontoRendimenti!$D$6,F141*100+ConfrontoRendimenti!$D$12,IF(E141&lt;ConfrontoRendimenti!$D$6,F141*100,0))*ConfrontoRendimenti!$D$7/100</f>
        <v>0</v>
      </c>
    </row>
    <row r="142" spans="2:7" ht="15.75" x14ac:dyDescent="0.25">
      <c r="B142" s="4">
        <f>IF(B141=0,0,IF(B141=ConfrontoRendimenti!$C$6,0,EDATE(B141,12/ConfrontoRendimenti!$C$13)))</f>
        <v>0</v>
      </c>
      <c r="C142" s="2">
        <f>IF(ConfrontoRendimenti!$C$13=0,0,IF(B142=0,0,ConfrontoRendimenti!$C$15/ConfrontoRendimenti!$C$13))</f>
        <v>0</v>
      </c>
      <c r="D142" s="1">
        <f>IF(B142=ConfrontoRendimenti!$C$6,C142*100+ConfrontoRendimenti!$C$12,IF(B142&lt;ConfrontoRendimenti!$C$6,C142*100,0))*ConfrontoRendimenti!$C$7/100</f>
        <v>0</v>
      </c>
      <c r="E142" s="4">
        <f>IF(E141=0,0,IF(E141=ConfrontoRendimenti!$D$6,0,EDATE(E141,12/ConfrontoRendimenti!$D$13)))</f>
        <v>0</v>
      </c>
      <c r="F142" s="2">
        <f>IF(ConfrontoRendimenti!$D$13=0,0,IF(E142=0,0,ConfrontoRendimenti!$D$15/ConfrontoRendimenti!$D$13))</f>
        <v>0</v>
      </c>
      <c r="G142" s="1">
        <f>IF(E142=ConfrontoRendimenti!$D$6,F142*100+ConfrontoRendimenti!$D$12,IF(E142&lt;ConfrontoRendimenti!$D$6,F142*100,0))*ConfrontoRendimenti!$D$7/100</f>
        <v>0</v>
      </c>
    </row>
    <row r="143" spans="2:7" ht="15.75" x14ac:dyDescent="0.25">
      <c r="B143" s="4">
        <f>IF(B142=0,0,IF(B142=ConfrontoRendimenti!$C$6,0,EDATE(B142,12/ConfrontoRendimenti!$C$13)))</f>
        <v>0</v>
      </c>
      <c r="C143" s="2">
        <f>IF(ConfrontoRendimenti!$C$13=0,0,IF(B143=0,0,ConfrontoRendimenti!$C$15/ConfrontoRendimenti!$C$13))</f>
        <v>0</v>
      </c>
      <c r="D143" s="1">
        <f>IF(B143=ConfrontoRendimenti!$C$6,C143*100+ConfrontoRendimenti!$C$12,IF(B143&lt;ConfrontoRendimenti!$C$6,C143*100,0))*ConfrontoRendimenti!$C$7/100</f>
        <v>0</v>
      </c>
      <c r="E143" s="4">
        <f>IF(E142=0,0,IF(E142=ConfrontoRendimenti!$D$6,0,EDATE(E142,12/ConfrontoRendimenti!$D$13)))</f>
        <v>0</v>
      </c>
      <c r="F143" s="2">
        <f>IF(ConfrontoRendimenti!$D$13=0,0,IF(E143=0,0,ConfrontoRendimenti!$D$15/ConfrontoRendimenti!$D$13))</f>
        <v>0</v>
      </c>
      <c r="G143" s="1">
        <f>IF(E143=ConfrontoRendimenti!$D$6,F143*100+ConfrontoRendimenti!$D$12,IF(E143&lt;ConfrontoRendimenti!$D$6,F143*100,0))*ConfrontoRendimenti!$D$7/100</f>
        <v>0</v>
      </c>
    </row>
    <row r="144" spans="2:7" ht="15.75" x14ac:dyDescent="0.25">
      <c r="B144" s="4">
        <f>IF(B143=0,0,IF(B143=ConfrontoRendimenti!$C$6,0,EDATE(B143,12/ConfrontoRendimenti!$C$13)))</f>
        <v>0</v>
      </c>
      <c r="C144" s="2">
        <f>IF(ConfrontoRendimenti!$C$13=0,0,IF(B144=0,0,ConfrontoRendimenti!$C$15/ConfrontoRendimenti!$C$13))</f>
        <v>0</v>
      </c>
      <c r="D144" s="1">
        <f>IF(B144=ConfrontoRendimenti!$C$6,C144*100+ConfrontoRendimenti!$C$12,IF(B144&lt;ConfrontoRendimenti!$C$6,C144*100,0))*ConfrontoRendimenti!$C$7/100</f>
        <v>0</v>
      </c>
      <c r="E144" s="4">
        <f>IF(E143=0,0,IF(E143=ConfrontoRendimenti!$D$6,0,EDATE(E143,12/ConfrontoRendimenti!$D$13)))</f>
        <v>0</v>
      </c>
      <c r="F144" s="2">
        <f>IF(ConfrontoRendimenti!$D$13=0,0,IF(E144=0,0,ConfrontoRendimenti!$D$15/ConfrontoRendimenti!$D$13))</f>
        <v>0</v>
      </c>
      <c r="G144" s="1">
        <f>IF(E144=ConfrontoRendimenti!$D$6,F144*100+ConfrontoRendimenti!$D$12,IF(E144&lt;ConfrontoRendimenti!$D$6,F144*100,0))*ConfrontoRendimenti!$D$7/100</f>
        <v>0</v>
      </c>
    </row>
    <row r="145" spans="2:7" ht="15.75" x14ac:dyDescent="0.25">
      <c r="B145" s="4">
        <f>IF(B144=0,0,IF(B144=ConfrontoRendimenti!$C$6,0,EDATE(B144,12/ConfrontoRendimenti!$C$13)))</f>
        <v>0</v>
      </c>
      <c r="C145" s="2">
        <f>IF(ConfrontoRendimenti!$C$13=0,0,IF(B145=0,0,ConfrontoRendimenti!$C$15/ConfrontoRendimenti!$C$13))</f>
        <v>0</v>
      </c>
      <c r="D145" s="1">
        <f>IF(B145=ConfrontoRendimenti!$C$6,C145*100+ConfrontoRendimenti!$C$12,IF(B145&lt;ConfrontoRendimenti!$C$6,C145*100,0))*ConfrontoRendimenti!$C$7/100</f>
        <v>0</v>
      </c>
      <c r="E145" s="4">
        <f>IF(E144=0,0,IF(E144=ConfrontoRendimenti!$D$6,0,EDATE(E144,12/ConfrontoRendimenti!$D$13)))</f>
        <v>0</v>
      </c>
      <c r="F145" s="2">
        <f>IF(ConfrontoRendimenti!$D$13=0,0,IF(E145=0,0,ConfrontoRendimenti!$D$15/ConfrontoRendimenti!$D$13))</f>
        <v>0</v>
      </c>
      <c r="G145" s="1">
        <f>IF(E145=ConfrontoRendimenti!$D$6,F145*100+ConfrontoRendimenti!$D$12,IF(E145&lt;ConfrontoRendimenti!$D$6,F145*100,0))*ConfrontoRendimenti!$D$7/100</f>
        <v>0</v>
      </c>
    </row>
    <row r="146" spans="2:7" ht="15.75" x14ac:dyDescent="0.25">
      <c r="B146" s="4">
        <f>IF(B145=0,0,IF(B145=ConfrontoRendimenti!$C$6,0,EDATE(B145,12/ConfrontoRendimenti!$C$13)))</f>
        <v>0</v>
      </c>
      <c r="C146" s="2">
        <f>IF(ConfrontoRendimenti!$C$13=0,0,IF(B146=0,0,ConfrontoRendimenti!$C$15/ConfrontoRendimenti!$C$13))</f>
        <v>0</v>
      </c>
      <c r="D146" s="1">
        <f>IF(B146=ConfrontoRendimenti!$C$6,C146*100+ConfrontoRendimenti!$C$12,IF(B146&lt;ConfrontoRendimenti!$C$6,C146*100,0))*ConfrontoRendimenti!$C$7/100</f>
        <v>0</v>
      </c>
      <c r="E146" s="4">
        <f>IF(E145=0,0,IF(E145=ConfrontoRendimenti!$D$6,0,EDATE(E145,12/ConfrontoRendimenti!$D$13)))</f>
        <v>0</v>
      </c>
      <c r="F146" s="2">
        <f>IF(ConfrontoRendimenti!$D$13=0,0,IF(E146=0,0,ConfrontoRendimenti!$D$15/ConfrontoRendimenti!$D$13))</f>
        <v>0</v>
      </c>
      <c r="G146" s="1">
        <f>IF(E146=ConfrontoRendimenti!$D$6,F146*100+ConfrontoRendimenti!$D$12,IF(E146&lt;ConfrontoRendimenti!$D$6,F146*100,0))*ConfrontoRendimenti!$D$7/100</f>
        <v>0</v>
      </c>
    </row>
    <row r="147" spans="2:7" ht="15.75" x14ac:dyDescent="0.25">
      <c r="B147" s="4">
        <f>IF(B146=0,0,IF(B146=ConfrontoRendimenti!$C$6,0,EDATE(B146,12/ConfrontoRendimenti!$C$13)))</f>
        <v>0</v>
      </c>
      <c r="C147" s="2">
        <f>IF(ConfrontoRendimenti!$C$13=0,0,IF(B147=0,0,ConfrontoRendimenti!$C$15/ConfrontoRendimenti!$C$13))</f>
        <v>0</v>
      </c>
      <c r="D147" s="1">
        <f>IF(B147=ConfrontoRendimenti!$C$6,C147*100+ConfrontoRendimenti!$C$12,IF(B147&lt;ConfrontoRendimenti!$C$6,C147*100,0))*ConfrontoRendimenti!$C$7/100</f>
        <v>0</v>
      </c>
      <c r="E147" s="4">
        <f>IF(E146=0,0,IF(E146=ConfrontoRendimenti!$D$6,0,EDATE(E146,12/ConfrontoRendimenti!$D$13)))</f>
        <v>0</v>
      </c>
      <c r="F147" s="2">
        <f>IF(ConfrontoRendimenti!$D$13=0,0,IF(E147=0,0,ConfrontoRendimenti!$D$15/ConfrontoRendimenti!$D$13))</f>
        <v>0</v>
      </c>
      <c r="G147" s="1">
        <f>IF(E147=ConfrontoRendimenti!$D$6,F147*100+ConfrontoRendimenti!$D$12,IF(E147&lt;ConfrontoRendimenti!$D$6,F147*100,0))*ConfrontoRendimenti!$D$7/100</f>
        <v>0</v>
      </c>
    </row>
    <row r="148" spans="2:7" ht="15.75" x14ac:dyDescent="0.25">
      <c r="B148" s="4">
        <f>IF(B147=0,0,IF(B147=ConfrontoRendimenti!$C$6,0,EDATE(B147,12/ConfrontoRendimenti!$C$13)))</f>
        <v>0</v>
      </c>
      <c r="C148" s="2">
        <f>IF(ConfrontoRendimenti!$C$13=0,0,IF(B148=0,0,ConfrontoRendimenti!$C$15/ConfrontoRendimenti!$C$13))</f>
        <v>0</v>
      </c>
      <c r="D148" s="1">
        <f>IF(B148=ConfrontoRendimenti!$C$6,C148*100+ConfrontoRendimenti!$C$12,IF(B148&lt;ConfrontoRendimenti!$C$6,C148*100,0))*ConfrontoRendimenti!$C$7/100</f>
        <v>0</v>
      </c>
      <c r="E148" s="4">
        <f>IF(E147=0,0,IF(E147=ConfrontoRendimenti!$D$6,0,EDATE(E147,12/ConfrontoRendimenti!$D$13)))</f>
        <v>0</v>
      </c>
      <c r="F148" s="2">
        <f>IF(ConfrontoRendimenti!$D$13=0,0,IF(E148=0,0,ConfrontoRendimenti!$D$15/ConfrontoRendimenti!$D$13))</f>
        <v>0</v>
      </c>
      <c r="G148" s="1">
        <f>IF(E148=ConfrontoRendimenti!$D$6,F148*100+ConfrontoRendimenti!$D$12,IF(E148&lt;ConfrontoRendimenti!$D$6,F148*100,0))*ConfrontoRendimenti!$D$7/100</f>
        <v>0</v>
      </c>
    </row>
    <row r="149" spans="2:7" ht="15.75" x14ac:dyDescent="0.25">
      <c r="B149" s="4">
        <f>IF(B148=0,0,IF(B148=ConfrontoRendimenti!$C$6,0,EDATE(B148,12/ConfrontoRendimenti!$C$13)))</f>
        <v>0</v>
      </c>
      <c r="C149" s="2">
        <f>IF(ConfrontoRendimenti!$C$13=0,0,IF(B149=0,0,ConfrontoRendimenti!$C$15/ConfrontoRendimenti!$C$13))</f>
        <v>0</v>
      </c>
      <c r="D149" s="1">
        <f>IF(B149=ConfrontoRendimenti!$C$6,C149*100+ConfrontoRendimenti!$C$12,IF(B149&lt;ConfrontoRendimenti!$C$6,C149*100,0))*ConfrontoRendimenti!$C$7/100</f>
        <v>0</v>
      </c>
      <c r="E149" s="4">
        <f>IF(E148=0,0,IF(E148=ConfrontoRendimenti!$D$6,0,EDATE(E148,12/ConfrontoRendimenti!$D$13)))</f>
        <v>0</v>
      </c>
      <c r="F149" s="2">
        <f>IF(ConfrontoRendimenti!$D$13=0,0,IF(E149=0,0,ConfrontoRendimenti!$D$15/ConfrontoRendimenti!$D$13))</f>
        <v>0</v>
      </c>
      <c r="G149" s="1">
        <f>IF(E149=ConfrontoRendimenti!$D$6,F149*100+ConfrontoRendimenti!$D$12,IF(E149&lt;ConfrontoRendimenti!$D$6,F149*100,0))*ConfrontoRendimenti!$D$7/100</f>
        <v>0</v>
      </c>
    </row>
    <row r="150" spans="2:7" ht="15.75" x14ac:dyDescent="0.25">
      <c r="B150" s="4">
        <f>IF(B149=0,0,IF(B149=ConfrontoRendimenti!$C$6,0,EDATE(B149,12/ConfrontoRendimenti!$C$13)))</f>
        <v>0</v>
      </c>
      <c r="C150" s="2">
        <f>IF(ConfrontoRendimenti!$C$13=0,0,IF(B150=0,0,ConfrontoRendimenti!$C$15/ConfrontoRendimenti!$C$13))</f>
        <v>0</v>
      </c>
      <c r="D150" s="1">
        <f>IF(B150=ConfrontoRendimenti!$C$6,C150*100+ConfrontoRendimenti!$C$12,IF(B150&lt;ConfrontoRendimenti!$C$6,C150*100,0))*ConfrontoRendimenti!$C$7/100</f>
        <v>0</v>
      </c>
      <c r="E150" s="4">
        <f>IF(E149=0,0,IF(E149=ConfrontoRendimenti!$D$6,0,EDATE(E149,12/ConfrontoRendimenti!$D$13)))</f>
        <v>0</v>
      </c>
      <c r="F150" s="2">
        <f>IF(ConfrontoRendimenti!$D$13=0,0,IF(E150=0,0,ConfrontoRendimenti!$D$15/ConfrontoRendimenti!$D$13))</f>
        <v>0</v>
      </c>
      <c r="G150" s="1">
        <f>IF(E150=ConfrontoRendimenti!$D$6,F150*100+ConfrontoRendimenti!$D$12,IF(E150&lt;ConfrontoRendimenti!$D$6,F150*100,0))*ConfrontoRendimenti!$D$7/100</f>
        <v>0</v>
      </c>
    </row>
    <row r="151" spans="2:7" ht="15.75" x14ac:dyDescent="0.25">
      <c r="B151" s="4">
        <f>IF(B150=0,0,IF(B150=ConfrontoRendimenti!$C$6,0,EDATE(B150,12/ConfrontoRendimenti!$C$13)))</f>
        <v>0</v>
      </c>
      <c r="C151" s="2">
        <f>IF(ConfrontoRendimenti!$C$13=0,0,IF(B151=0,0,ConfrontoRendimenti!$C$15/ConfrontoRendimenti!$C$13))</f>
        <v>0</v>
      </c>
      <c r="D151" s="1">
        <f>IF(B151=ConfrontoRendimenti!$C$6,C151*100+ConfrontoRendimenti!$C$12,IF(B151&lt;ConfrontoRendimenti!$C$6,C151*100,0))*ConfrontoRendimenti!$C$7/100</f>
        <v>0</v>
      </c>
      <c r="E151" s="4">
        <f>IF(E150=0,0,IF(E150=ConfrontoRendimenti!$D$6,0,EDATE(E150,12/ConfrontoRendimenti!$D$13)))</f>
        <v>0</v>
      </c>
      <c r="F151" s="2">
        <f>IF(ConfrontoRendimenti!$D$13=0,0,IF(E151=0,0,ConfrontoRendimenti!$D$15/ConfrontoRendimenti!$D$13))</f>
        <v>0</v>
      </c>
      <c r="G151" s="1">
        <f>IF(E151=ConfrontoRendimenti!$D$6,F151*100+ConfrontoRendimenti!$D$12,IF(E151&lt;ConfrontoRendimenti!$D$6,F151*100,0))*ConfrontoRendimenti!$D$7/100</f>
        <v>0</v>
      </c>
    </row>
    <row r="152" spans="2:7" ht="15.75" x14ac:dyDescent="0.25">
      <c r="B152" s="4">
        <f>IF(B151=0,0,IF(B151=ConfrontoRendimenti!$C$6,0,EDATE(B151,12/ConfrontoRendimenti!$C$13)))</f>
        <v>0</v>
      </c>
      <c r="C152" s="2">
        <f>IF(ConfrontoRendimenti!$C$13=0,0,IF(B152=0,0,ConfrontoRendimenti!$C$15/ConfrontoRendimenti!$C$13))</f>
        <v>0</v>
      </c>
      <c r="D152" s="1">
        <f>IF(B152=ConfrontoRendimenti!$C$6,C152*100+ConfrontoRendimenti!$C$12,IF(B152&lt;ConfrontoRendimenti!$C$6,C152*100,0))*ConfrontoRendimenti!$C$7/100</f>
        <v>0</v>
      </c>
      <c r="E152" s="4">
        <f>IF(E151=0,0,IF(E151=ConfrontoRendimenti!$D$6,0,EDATE(E151,12/ConfrontoRendimenti!$D$13)))</f>
        <v>0</v>
      </c>
      <c r="F152" s="2">
        <f>IF(ConfrontoRendimenti!$D$13=0,0,IF(E152=0,0,ConfrontoRendimenti!$D$15/ConfrontoRendimenti!$D$13))</f>
        <v>0</v>
      </c>
      <c r="G152" s="1">
        <f>IF(E152=ConfrontoRendimenti!$D$6,F152*100+ConfrontoRendimenti!$D$12,IF(E152&lt;ConfrontoRendimenti!$D$6,F152*100,0))*ConfrontoRendimenti!$D$7/100</f>
        <v>0</v>
      </c>
    </row>
    <row r="153" spans="2:7" ht="15.75" x14ac:dyDescent="0.25">
      <c r="B153" s="4">
        <f>IF(B152=0,0,IF(B152=ConfrontoRendimenti!$C$6,0,EDATE(B152,12/ConfrontoRendimenti!$C$13)))</f>
        <v>0</v>
      </c>
      <c r="C153" s="2">
        <f>IF(ConfrontoRendimenti!$C$13=0,0,IF(B153=0,0,ConfrontoRendimenti!$C$15/ConfrontoRendimenti!$C$13))</f>
        <v>0</v>
      </c>
      <c r="D153" s="1">
        <f>IF(B153=ConfrontoRendimenti!$C$6,C153*100+ConfrontoRendimenti!$C$12,IF(B153&lt;ConfrontoRendimenti!$C$6,C153*100,0))*ConfrontoRendimenti!$C$7/100</f>
        <v>0</v>
      </c>
      <c r="E153" s="4">
        <f>IF(E152=0,0,IF(E152=ConfrontoRendimenti!$D$6,0,EDATE(E152,12/ConfrontoRendimenti!$D$13)))</f>
        <v>0</v>
      </c>
      <c r="F153" s="2">
        <f>IF(ConfrontoRendimenti!$D$13=0,0,IF(E153=0,0,ConfrontoRendimenti!$D$15/ConfrontoRendimenti!$D$13))</f>
        <v>0</v>
      </c>
      <c r="G153" s="1">
        <f>IF(E153=ConfrontoRendimenti!$D$6,F153*100+ConfrontoRendimenti!$D$12,IF(E153&lt;ConfrontoRendimenti!$D$6,F153*100,0))*ConfrontoRendimenti!$D$7/100</f>
        <v>0</v>
      </c>
    </row>
    <row r="154" spans="2:7" ht="15.75" x14ac:dyDescent="0.25">
      <c r="B154" s="4">
        <f>IF(B153=0,0,IF(B153=ConfrontoRendimenti!$C$6,0,EDATE(B153,12/ConfrontoRendimenti!$C$13)))</f>
        <v>0</v>
      </c>
      <c r="C154" s="2">
        <f>IF(ConfrontoRendimenti!$C$13=0,0,IF(B154=0,0,ConfrontoRendimenti!$C$15/ConfrontoRendimenti!$C$13))</f>
        <v>0</v>
      </c>
      <c r="D154" s="1">
        <f>IF(B154=ConfrontoRendimenti!$C$6,C154*100+ConfrontoRendimenti!$C$12,IF(B154&lt;ConfrontoRendimenti!$C$6,C154*100,0))*ConfrontoRendimenti!$C$7/100</f>
        <v>0</v>
      </c>
      <c r="E154" s="4">
        <f>IF(E153=0,0,IF(E153=ConfrontoRendimenti!$D$6,0,EDATE(E153,12/ConfrontoRendimenti!$D$13)))</f>
        <v>0</v>
      </c>
      <c r="F154" s="2">
        <f>IF(ConfrontoRendimenti!$D$13=0,0,IF(E154=0,0,ConfrontoRendimenti!$D$15/ConfrontoRendimenti!$D$13))</f>
        <v>0</v>
      </c>
      <c r="G154" s="1">
        <f>IF(E154=ConfrontoRendimenti!$D$6,F154*100+ConfrontoRendimenti!$D$12,IF(E154&lt;ConfrontoRendimenti!$D$6,F154*100,0))*ConfrontoRendimenti!$D$7/100</f>
        <v>0</v>
      </c>
    </row>
    <row r="155" spans="2:7" ht="15.75" x14ac:dyDescent="0.25">
      <c r="B155" s="4">
        <f>IF(B154=0,0,IF(B154=ConfrontoRendimenti!$C$6,0,EDATE(B154,12/ConfrontoRendimenti!$C$13)))</f>
        <v>0</v>
      </c>
      <c r="C155" s="2">
        <f>IF(ConfrontoRendimenti!$C$13=0,0,IF(B155=0,0,ConfrontoRendimenti!$C$15/ConfrontoRendimenti!$C$13))</f>
        <v>0</v>
      </c>
      <c r="D155" s="1">
        <f>IF(B155=ConfrontoRendimenti!$C$6,C155*100+ConfrontoRendimenti!$C$12,IF(B155&lt;ConfrontoRendimenti!$C$6,C155*100,0))*ConfrontoRendimenti!$C$7/100</f>
        <v>0</v>
      </c>
      <c r="E155" s="4">
        <f>IF(E154=0,0,IF(E154=ConfrontoRendimenti!$D$6,0,EDATE(E154,12/ConfrontoRendimenti!$D$13)))</f>
        <v>0</v>
      </c>
      <c r="F155" s="2">
        <f>IF(ConfrontoRendimenti!$D$13=0,0,IF(E155=0,0,ConfrontoRendimenti!$D$15/ConfrontoRendimenti!$D$13))</f>
        <v>0</v>
      </c>
      <c r="G155" s="1">
        <f>IF(E155=ConfrontoRendimenti!$D$6,F155*100+ConfrontoRendimenti!$D$12,IF(E155&lt;ConfrontoRendimenti!$D$6,F155*100,0))*ConfrontoRendimenti!$D$7/100</f>
        <v>0</v>
      </c>
    </row>
    <row r="156" spans="2:7" ht="15.75" x14ac:dyDescent="0.25">
      <c r="B156" s="4">
        <f>IF(B155=0,0,IF(B155=ConfrontoRendimenti!$C$6,0,EDATE(B155,12/ConfrontoRendimenti!$C$13)))</f>
        <v>0</v>
      </c>
      <c r="C156" s="2">
        <f>IF(ConfrontoRendimenti!$C$13=0,0,IF(B156=0,0,ConfrontoRendimenti!$C$15/ConfrontoRendimenti!$C$13))</f>
        <v>0</v>
      </c>
      <c r="D156" s="1">
        <f>IF(B156=ConfrontoRendimenti!$C$6,C156*100+ConfrontoRendimenti!$C$12,IF(B156&lt;ConfrontoRendimenti!$C$6,C156*100,0))*ConfrontoRendimenti!$C$7/100</f>
        <v>0</v>
      </c>
      <c r="E156" s="4">
        <f>IF(E155=0,0,IF(E155=ConfrontoRendimenti!$D$6,0,EDATE(E155,12/ConfrontoRendimenti!$D$13)))</f>
        <v>0</v>
      </c>
      <c r="F156" s="2">
        <f>IF(ConfrontoRendimenti!$D$13=0,0,IF(E156=0,0,ConfrontoRendimenti!$D$15/ConfrontoRendimenti!$D$13))</f>
        <v>0</v>
      </c>
      <c r="G156" s="1">
        <f>IF(E156=ConfrontoRendimenti!$D$6,F156*100+ConfrontoRendimenti!$D$12,IF(E156&lt;ConfrontoRendimenti!$D$6,F156*100,0))*ConfrontoRendimenti!$D$7/100</f>
        <v>0</v>
      </c>
    </row>
    <row r="157" spans="2:7" ht="15.75" x14ac:dyDescent="0.25">
      <c r="B157" s="4">
        <f>IF(B156=0,0,IF(B156=ConfrontoRendimenti!$C$6,0,EDATE(B156,12/ConfrontoRendimenti!$C$13)))</f>
        <v>0</v>
      </c>
      <c r="C157" s="2">
        <f>IF(ConfrontoRendimenti!$C$13=0,0,IF(B157=0,0,ConfrontoRendimenti!$C$15/ConfrontoRendimenti!$C$13))</f>
        <v>0</v>
      </c>
      <c r="D157" s="1">
        <f>IF(B157=ConfrontoRendimenti!$C$6,C157*100+ConfrontoRendimenti!$C$12,IF(B157&lt;ConfrontoRendimenti!$C$6,C157*100,0))*ConfrontoRendimenti!$C$7/100</f>
        <v>0</v>
      </c>
      <c r="E157" s="4">
        <f>IF(E156=0,0,IF(E156=ConfrontoRendimenti!$D$6,0,EDATE(E156,12/ConfrontoRendimenti!$D$13)))</f>
        <v>0</v>
      </c>
      <c r="F157" s="2">
        <f>IF(ConfrontoRendimenti!$D$13=0,0,IF(E157=0,0,ConfrontoRendimenti!$D$15/ConfrontoRendimenti!$D$13))</f>
        <v>0</v>
      </c>
      <c r="G157" s="1">
        <f>IF(E157=ConfrontoRendimenti!$D$6,F157*100+ConfrontoRendimenti!$D$12,IF(E157&lt;ConfrontoRendimenti!$D$6,F157*100,0))*ConfrontoRendimenti!$D$7/100</f>
        <v>0</v>
      </c>
    </row>
    <row r="158" spans="2:7" ht="15.75" x14ac:dyDescent="0.25">
      <c r="B158" s="4">
        <f>IF(B157=0,0,IF(B157=ConfrontoRendimenti!$C$6,0,EDATE(B157,12/ConfrontoRendimenti!$C$13)))</f>
        <v>0</v>
      </c>
      <c r="C158" s="2">
        <f>IF(ConfrontoRendimenti!$C$13=0,0,IF(B158=0,0,ConfrontoRendimenti!$C$15/ConfrontoRendimenti!$C$13))</f>
        <v>0</v>
      </c>
      <c r="D158" s="1">
        <f>IF(B158=ConfrontoRendimenti!$C$6,C158*100+ConfrontoRendimenti!$C$12,IF(B158&lt;ConfrontoRendimenti!$C$6,C158*100,0))*ConfrontoRendimenti!$C$7/100</f>
        <v>0</v>
      </c>
      <c r="E158" s="4">
        <f>IF(E157=0,0,IF(E157=ConfrontoRendimenti!$D$6,0,EDATE(E157,12/ConfrontoRendimenti!$D$13)))</f>
        <v>0</v>
      </c>
      <c r="F158" s="2">
        <f>IF(ConfrontoRendimenti!$D$13=0,0,IF(E158=0,0,ConfrontoRendimenti!$D$15/ConfrontoRendimenti!$D$13))</f>
        <v>0</v>
      </c>
      <c r="G158" s="1">
        <f>IF(E158=ConfrontoRendimenti!$D$6,F158*100+ConfrontoRendimenti!$D$12,IF(E158&lt;ConfrontoRendimenti!$D$6,F158*100,0))*ConfrontoRendimenti!$D$7/100</f>
        <v>0</v>
      </c>
    </row>
    <row r="159" spans="2:7" ht="15.75" x14ac:dyDescent="0.25">
      <c r="B159" s="4">
        <f>IF(B158=0,0,IF(B158=ConfrontoRendimenti!$C$6,0,EDATE(B158,12/ConfrontoRendimenti!$C$13)))</f>
        <v>0</v>
      </c>
      <c r="C159" s="2">
        <f>IF(ConfrontoRendimenti!$C$13=0,0,IF(B159=0,0,ConfrontoRendimenti!$C$15/ConfrontoRendimenti!$C$13))</f>
        <v>0</v>
      </c>
      <c r="D159" s="1">
        <f>IF(B159=ConfrontoRendimenti!$C$6,C159*100+ConfrontoRendimenti!$C$12,IF(B159&lt;ConfrontoRendimenti!$C$6,C159*100,0))*ConfrontoRendimenti!$C$7/100</f>
        <v>0</v>
      </c>
      <c r="E159" s="4">
        <f>IF(E158=0,0,IF(E158=ConfrontoRendimenti!$D$6,0,EDATE(E158,12/ConfrontoRendimenti!$D$13)))</f>
        <v>0</v>
      </c>
      <c r="F159" s="2">
        <f>IF(ConfrontoRendimenti!$D$13=0,0,IF(E159=0,0,ConfrontoRendimenti!$D$15/ConfrontoRendimenti!$D$13))</f>
        <v>0</v>
      </c>
      <c r="G159" s="1">
        <f>IF(E159=ConfrontoRendimenti!$D$6,F159*100+ConfrontoRendimenti!$D$12,IF(E159&lt;ConfrontoRendimenti!$D$6,F159*100,0))*ConfrontoRendimenti!$D$7/100</f>
        <v>0</v>
      </c>
    </row>
    <row r="160" spans="2:7" ht="15.75" x14ac:dyDescent="0.25">
      <c r="B160" s="4">
        <f>IF(B159=0,0,IF(B159=ConfrontoRendimenti!$C$6,0,EDATE(B159,12/ConfrontoRendimenti!$C$13)))</f>
        <v>0</v>
      </c>
      <c r="C160" s="2">
        <f>IF(ConfrontoRendimenti!$C$13=0,0,IF(B160=0,0,ConfrontoRendimenti!$C$15/ConfrontoRendimenti!$C$13))</f>
        <v>0</v>
      </c>
      <c r="D160" s="1">
        <f>IF(B160=ConfrontoRendimenti!$C$6,C160*100+ConfrontoRendimenti!$C$12,IF(B160&lt;ConfrontoRendimenti!$C$6,C160*100,0))*ConfrontoRendimenti!$C$7/100</f>
        <v>0</v>
      </c>
      <c r="E160" s="4">
        <f>IF(E159=0,0,IF(E159=ConfrontoRendimenti!$D$6,0,EDATE(E159,12/ConfrontoRendimenti!$D$13)))</f>
        <v>0</v>
      </c>
      <c r="F160" s="2">
        <f>IF(ConfrontoRendimenti!$D$13=0,0,IF(E160=0,0,ConfrontoRendimenti!$D$15/ConfrontoRendimenti!$D$13))</f>
        <v>0</v>
      </c>
      <c r="G160" s="1">
        <f>IF(E160=ConfrontoRendimenti!$D$6,F160*100+ConfrontoRendimenti!$D$12,IF(E160&lt;ConfrontoRendimenti!$D$6,F160*100,0))*ConfrontoRendimenti!$D$7/100</f>
        <v>0</v>
      </c>
    </row>
    <row r="161" spans="2:7" ht="15.75" x14ac:dyDescent="0.25">
      <c r="B161" s="4">
        <f>IF(B160=0,0,IF(B160=ConfrontoRendimenti!$C$6,0,EDATE(B160,12/ConfrontoRendimenti!$C$13)))</f>
        <v>0</v>
      </c>
      <c r="C161" s="2">
        <f>IF(ConfrontoRendimenti!$C$13=0,0,IF(B161=0,0,ConfrontoRendimenti!$C$15/ConfrontoRendimenti!$C$13))</f>
        <v>0</v>
      </c>
      <c r="D161" s="1">
        <f>IF(B161=ConfrontoRendimenti!$C$6,C161*100+ConfrontoRendimenti!$C$12,IF(B161&lt;ConfrontoRendimenti!$C$6,C161*100,0))*ConfrontoRendimenti!$C$7/100</f>
        <v>0</v>
      </c>
      <c r="E161" s="4">
        <f>IF(E160=0,0,IF(E160=ConfrontoRendimenti!$D$6,0,EDATE(E160,12/ConfrontoRendimenti!$D$13)))</f>
        <v>0</v>
      </c>
      <c r="F161" s="2">
        <f>IF(ConfrontoRendimenti!$D$13=0,0,IF(E161=0,0,ConfrontoRendimenti!$D$15/ConfrontoRendimenti!$D$13))</f>
        <v>0</v>
      </c>
      <c r="G161" s="1">
        <f>IF(E161=ConfrontoRendimenti!$D$6,F161*100+ConfrontoRendimenti!$D$12,IF(E161&lt;ConfrontoRendimenti!$D$6,F161*100,0))*ConfrontoRendimenti!$D$7/100</f>
        <v>0</v>
      </c>
    </row>
    <row r="162" spans="2:7" ht="15.75" x14ac:dyDescent="0.25">
      <c r="B162" s="4">
        <f>IF(B161=0,0,IF(B161=ConfrontoRendimenti!$C$6,0,EDATE(B161,12/ConfrontoRendimenti!$C$13)))</f>
        <v>0</v>
      </c>
      <c r="C162" s="2">
        <f>IF(ConfrontoRendimenti!$C$13=0,0,IF(B162=0,0,ConfrontoRendimenti!$C$15/ConfrontoRendimenti!$C$13))</f>
        <v>0</v>
      </c>
      <c r="D162" s="1">
        <f>IF(B162=ConfrontoRendimenti!$C$6,C162*100+ConfrontoRendimenti!$C$12,IF(B162&lt;ConfrontoRendimenti!$C$6,C162*100,0))*ConfrontoRendimenti!$C$7/100</f>
        <v>0</v>
      </c>
      <c r="E162" s="4">
        <f>IF(E161=0,0,IF(E161=ConfrontoRendimenti!$D$6,0,EDATE(E161,12/ConfrontoRendimenti!$D$13)))</f>
        <v>0</v>
      </c>
      <c r="F162" s="2">
        <f>IF(ConfrontoRendimenti!$D$13=0,0,IF(E162=0,0,ConfrontoRendimenti!$D$15/ConfrontoRendimenti!$D$13))</f>
        <v>0</v>
      </c>
      <c r="G162" s="1">
        <f>IF(E162=ConfrontoRendimenti!$D$6,F162*100+ConfrontoRendimenti!$D$12,IF(E162&lt;ConfrontoRendimenti!$D$6,F162*100,0))*ConfrontoRendimenti!$D$7/100</f>
        <v>0</v>
      </c>
    </row>
    <row r="163" spans="2:7" ht="15.75" x14ac:dyDescent="0.25">
      <c r="B163" s="4">
        <f>IF(B162=0,0,IF(B162=ConfrontoRendimenti!$C$6,0,EDATE(B162,12/ConfrontoRendimenti!$C$13)))</f>
        <v>0</v>
      </c>
      <c r="C163" s="2">
        <f>IF(ConfrontoRendimenti!$C$13=0,0,IF(B163=0,0,ConfrontoRendimenti!$C$15/ConfrontoRendimenti!$C$13))</f>
        <v>0</v>
      </c>
      <c r="D163" s="1">
        <f>IF(B163=ConfrontoRendimenti!$C$6,C163*100+ConfrontoRendimenti!$C$12,IF(B163&lt;ConfrontoRendimenti!$C$6,C163*100,0))*ConfrontoRendimenti!$C$7/100</f>
        <v>0</v>
      </c>
      <c r="E163" s="4">
        <f>IF(E162=0,0,IF(E162=ConfrontoRendimenti!$D$6,0,EDATE(E162,12/ConfrontoRendimenti!$D$13)))</f>
        <v>0</v>
      </c>
      <c r="F163" s="2">
        <f>IF(ConfrontoRendimenti!$D$13=0,0,IF(E163=0,0,ConfrontoRendimenti!$D$15/ConfrontoRendimenti!$D$13))</f>
        <v>0</v>
      </c>
      <c r="G163" s="1">
        <f>IF(E163=ConfrontoRendimenti!$D$6,F163*100+ConfrontoRendimenti!$D$12,IF(E163&lt;ConfrontoRendimenti!$D$6,F163*100,0))*ConfrontoRendimenti!$D$7/100</f>
        <v>0</v>
      </c>
    </row>
    <row r="164" spans="2:7" ht="15.75" x14ac:dyDescent="0.25">
      <c r="B164" s="4">
        <f>IF(B163=0,0,IF(B163=ConfrontoRendimenti!$C$6,0,EDATE(B163,12/ConfrontoRendimenti!$C$13)))</f>
        <v>0</v>
      </c>
      <c r="C164" s="2">
        <f>IF(ConfrontoRendimenti!$C$13=0,0,IF(B164=0,0,ConfrontoRendimenti!$C$15/ConfrontoRendimenti!$C$13))</f>
        <v>0</v>
      </c>
      <c r="D164" s="1">
        <f>IF(B164=ConfrontoRendimenti!$C$6,C164*100+ConfrontoRendimenti!$C$12,IF(B164&lt;ConfrontoRendimenti!$C$6,C164*100,0))*ConfrontoRendimenti!$C$7/100</f>
        <v>0</v>
      </c>
      <c r="E164" s="4">
        <f>IF(E163=0,0,IF(E163=ConfrontoRendimenti!$D$6,0,EDATE(E163,12/ConfrontoRendimenti!$D$13)))</f>
        <v>0</v>
      </c>
      <c r="F164" s="2">
        <f>IF(ConfrontoRendimenti!$D$13=0,0,IF(E164=0,0,ConfrontoRendimenti!$D$15/ConfrontoRendimenti!$D$13))</f>
        <v>0</v>
      </c>
      <c r="G164" s="1">
        <f>IF(E164=ConfrontoRendimenti!$D$6,F164*100+ConfrontoRendimenti!$D$12,IF(E164&lt;ConfrontoRendimenti!$D$6,F164*100,0))*ConfrontoRendimenti!$D$7/100</f>
        <v>0</v>
      </c>
    </row>
    <row r="165" spans="2:7" ht="15.75" x14ac:dyDescent="0.25">
      <c r="B165" s="4">
        <f>IF(B164=0,0,IF(B164=ConfrontoRendimenti!$C$6,0,EDATE(B164,12/ConfrontoRendimenti!$C$13)))</f>
        <v>0</v>
      </c>
      <c r="C165" s="2">
        <f>IF(ConfrontoRendimenti!$C$13=0,0,IF(B165=0,0,ConfrontoRendimenti!$C$15/ConfrontoRendimenti!$C$13))</f>
        <v>0</v>
      </c>
      <c r="D165" s="1">
        <f>IF(B165=ConfrontoRendimenti!$C$6,C165*100+ConfrontoRendimenti!$C$12,IF(B165&lt;ConfrontoRendimenti!$C$6,C165*100,0))*ConfrontoRendimenti!$C$7/100</f>
        <v>0</v>
      </c>
      <c r="E165" s="4">
        <f>IF(E164=0,0,IF(E164=ConfrontoRendimenti!$D$6,0,EDATE(E164,12/ConfrontoRendimenti!$D$13)))</f>
        <v>0</v>
      </c>
      <c r="F165" s="2">
        <f>IF(ConfrontoRendimenti!$D$13=0,0,IF(E165=0,0,ConfrontoRendimenti!$D$15/ConfrontoRendimenti!$D$13))</f>
        <v>0</v>
      </c>
      <c r="G165" s="1">
        <f>IF(E165=ConfrontoRendimenti!$D$6,F165*100+ConfrontoRendimenti!$D$12,IF(E165&lt;ConfrontoRendimenti!$D$6,F165*100,0))*ConfrontoRendimenti!$D$7/100</f>
        <v>0</v>
      </c>
    </row>
    <row r="166" spans="2:7" ht="15.75" x14ac:dyDescent="0.25">
      <c r="B166" s="4">
        <f>IF(B165=0,0,IF(B165=ConfrontoRendimenti!$C$6,0,EDATE(B165,12/ConfrontoRendimenti!$C$13)))</f>
        <v>0</v>
      </c>
      <c r="C166" s="2">
        <f>IF(ConfrontoRendimenti!$C$13=0,0,IF(B166=0,0,ConfrontoRendimenti!$C$15/ConfrontoRendimenti!$C$13))</f>
        <v>0</v>
      </c>
      <c r="D166" s="1">
        <f>IF(B166=ConfrontoRendimenti!$C$6,C166*100+ConfrontoRendimenti!$C$12,IF(B166&lt;ConfrontoRendimenti!$C$6,C166*100,0))*ConfrontoRendimenti!$C$7/100</f>
        <v>0</v>
      </c>
      <c r="E166" s="4">
        <f>IF(E165=0,0,IF(E165=ConfrontoRendimenti!$D$6,0,EDATE(E165,12/ConfrontoRendimenti!$D$13)))</f>
        <v>0</v>
      </c>
      <c r="F166" s="2">
        <f>IF(ConfrontoRendimenti!$D$13=0,0,IF(E166=0,0,ConfrontoRendimenti!$D$15/ConfrontoRendimenti!$D$13))</f>
        <v>0</v>
      </c>
      <c r="G166" s="1">
        <f>IF(E166=ConfrontoRendimenti!$D$6,F166*100+ConfrontoRendimenti!$D$12,IF(E166&lt;ConfrontoRendimenti!$D$6,F166*100,0))*ConfrontoRendimenti!$D$7/100</f>
        <v>0</v>
      </c>
    </row>
    <row r="167" spans="2:7" ht="15.75" x14ac:dyDescent="0.25">
      <c r="B167" s="4">
        <f>IF(B166=0,0,IF(B166=ConfrontoRendimenti!$C$6,0,EDATE(B166,12/ConfrontoRendimenti!$C$13)))</f>
        <v>0</v>
      </c>
      <c r="C167" s="2">
        <f>IF(ConfrontoRendimenti!$C$13=0,0,IF(B167=0,0,ConfrontoRendimenti!$C$15/ConfrontoRendimenti!$C$13))</f>
        <v>0</v>
      </c>
      <c r="D167" s="1">
        <f>IF(B167=ConfrontoRendimenti!$C$6,C167*100+ConfrontoRendimenti!$C$12,IF(B167&lt;ConfrontoRendimenti!$C$6,C167*100,0))*ConfrontoRendimenti!$C$7/100</f>
        <v>0</v>
      </c>
      <c r="E167" s="4">
        <f>IF(E166=0,0,IF(E166=ConfrontoRendimenti!$D$6,0,EDATE(E166,12/ConfrontoRendimenti!$D$13)))</f>
        <v>0</v>
      </c>
      <c r="F167" s="2">
        <f>IF(ConfrontoRendimenti!$D$13=0,0,IF(E167=0,0,ConfrontoRendimenti!$D$15/ConfrontoRendimenti!$D$13))</f>
        <v>0</v>
      </c>
      <c r="G167" s="1">
        <f>IF(E167=ConfrontoRendimenti!$D$6,F167*100+ConfrontoRendimenti!$D$12,IF(E167&lt;ConfrontoRendimenti!$D$6,F167*100,0))*ConfrontoRendimenti!$D$7/100</f>
        <v>0</v>
      </c>
    </row>
    <row r="168" spans="2:7" ht="15.75" x14ac:dyDescent="0.25">
      <c r="B168" s="4">
        <f>IF(B167=0,0,IF(B167=ConfrontoRendimenti!$C$6,0,EDATE(B167,12/ConfrontoRendimenti!$C$13)))</f>
        <v>0</v>
      </c>
      <c r="C168" s="2">
        <f>IF(ConfrontoRendimenti!$C$13=0,0,IF(B168=0,0,ConfrontoRendimenti!$C$15/ConfrontoRendimenti!$C$13))</f>
        <v>0</v>
      </c>
      <c r="D168" s="1">
        <f>IF(B168=ConfrontoRendimenti!$C$6,C168*100+ConfrontoRendimenti!$C$12,IF(B168&lt;ConfrontoRendimenti!$C$6,C168*100,0))*ConfrontoRendimenti!$C$7/100</f>
        <v>0</v>
      </c>
      <c r="E168" s="4">
        <f>IF(E167=0,0,IF(E167=ConfrontoRendimenti!$D$6,0,EDATE(E167,12/ConfrontoRendimenti!$D$13)))</f>
        <v>0</v>
      </c>
      <c r="F168" s="2">
        <f>IF(ConfrontoRendimenti!$D$13=0,0,IF(E168=0,0,ConfrontoRendimenti!$D$15/ConfrontoRendimenti!$D$13))</f>
        <v>0</v>
      </c>
      <c r="G168" s="1">
        <f>IF(E168=ConfrontoRendimenti!$D$6,F168*100+ConfrontoRendimenti!$D$12,IF(E168&lt;ConfrontoRendimenti!$D$6,F168*100,0))*ConfrontoRendimenti!$D$7/100</f>
        <v>0</v>
      </c>
    </row>
    <row r="169" spans="2:7" ht="15.75" x14ac:dyDescent="0.25">
      <c r="B169" s="4">
        <f>IF(B168=0,0,IF(B168=ConfrontoRendimenti!$C$6,0,EDATE(B168,12/ConfrontoRendimenti!$C$13)))</f>
        <v>0</v>
      </c>
      <c r="C169" s="2">
        <f>IF(ConfrontoRendimenti!$C$13=0,0,IF(B169=0,0,ConfrontoRendimenti!$C$15/ConfrontoRendimenti!$C$13))</f>
        <v>0</v>
      </c>
      <c r="D169" s="1">
        <f>IF(B169=ConfrontoRendimenti!$C$6,C169*100+ConfrontoRendimenti!$C$12,IF(B169&lt;ConfrontoRendimenti!$C$6,C169*100,0))*ConfrontoRendimenti!$C$7/100</f>
        <v>0</v>
      </c>
      <c r="E169" s="4">
        <f>IF(E168=0,0,IF(E168=ConfrontoRendimenti!$D$6,0,EDATE(E168,12/ConfrontoRendimenti!$D$13)))</f>
        <v>0</v>
      </c>
      <c r="F169" s="2">
        <f>IF(ConfrontoRendimenti!$D$13=0,0,IF(E169=0,0,ConfrontoRendimenti!$D$15/ConfrontoRendimenti!$D$13))</f>
        <v>0</v>
      </c>
      <c r="G169" s="1">
        <f>IF(E169=ConfrontoRendimenti!$D$6,F169*100+ConfrontoRendimenti!$D$12,IF(E169&lt;ConfrontoRendimenti!$D$6,F169*100,0))*ConfrontoRendimenti!$D$7/100</f>
        <v>0</v>
      </c>
    </row>
    <row r="170" spans="2:7" ht="15.75" x14ac:dyDescent="0.25">
      <c r="B170" s="4">
        <f>IF(B169=0,0,IF(B169=ConfrontoRendimenti!$C$6,0,EDATE(B169,12/ConfrontoRendimenti!$C$13)))</f>
        <v>0</v>
      </c>
      <c r="C170" s="2">
        <f>IF(ConfrontoRendimenti!$C$13=0,0,IF(B170=0,0,ConfrontoRendimenti!$C$15/ConfrontoRendimenti!$C$13))</f>
        <v>0</v>
      </c>
      <c r="D170" s="1">
        <f>IF(B170=ConfrontoRendimenti!$C$6,C170*100+ConfrontoRendimenti!$C$12,IF(B170&lt;ConfrontoRendimenti!$C$6,C170*100,0))*ConfrontoRendimenti!$C$7/100</f>
        <v>0</v>
      </c>
      <c r="E170" s="4">
        <f>IF(E169=0,0,IF(E169=ConfrontoRendimenti!$D$6,0,EDATE(E169,12/ConfrontoRendimenti!$D$13)))</f>
        <v>0</v>
      </c>
      <c r="F170" s="2">
        <f>IF(ConfrontoRendimenti!$D$13=0,0,IF(E170=0,0,ConfrontoRendimenti!$D$15/ConfrontoRendimenti!$D$13))</f>
        <v>0</v>
      </c>
      <c r="G170" s="1">
        <f>IF(E170=ConfrontoRendimenti!$D$6,F170*100+ConfrontoRendimenti!$D$12,IF(E170&lt;ConfrontoRendimenti!$D$6,F170*100,0))*ConfrontoRendimenti!$D$7/100</f>
        <v>0</v>
      </c>
    </row>
    <row r="171" spans="2:7" ht="15.75" x14ac:dyDescent="0.25">
      <c r="B171" s="4">
        <f>IF(B170=0,0,IF(B170=ConfrontoRendimenti!$C$6,0,EDATE(B170,12/ConfrontoRendimenti!$C$13)))</f>
        <v>0</v>
      </c>
      <c r="C171" s="2">
        <f>IF(ConfrontoRendimenti!$C$13=0,0,IF(B171=0,0,ConfrontoRendimenti!$C$15/ConfrontoRendimenti!$C$13))</f>
        <v>0</v>
      </c>
      <c r="D171" s="1">
        <f>IF(B171=ConfrontoRendimenti!$C$6,C171*100+ConfrontoRendimenti!$C$12,IF(B171&lt;ConfrontoRendimenti!$C$6,C171*100,0))*ConfrontoRendimenti!$C$7/100</f>
        <v>0</v>
      </c>
      <c r="E171" s="4">
        <f>IF(E170=0,0,IF(E170=ConfrontoRendimenti!$D$6,0,EDATE(E170,12/ConfrontoRendimenti!$D$13)))</f>
        <v>0</v>
      </c>
      <c r="F171" s="2">
        <f>IF(ConfrontoRendimenti!$D$13=0,0,IF(E171=0,0,ConfrontoRendimenti!$D$15/ConfrontoRendimenti!$D$13))</f>
        <v>0</v>
      </c>
      <c r="G171" s="1">
        <f>IF(E171=ConfrontoRendimenti!$D$6,F171*100+ConfrontoRendimenti!$D$12,IF(E171&lt;ConfrontoRendimenti!$D$6,F171*100,0))*ConfrontoRendimenti!$D$7/100</f>
        <v>0</v>
      </c>
    </row>
    <row r="172" spans="2:7" ht="15.75" x14ac:dyDescent="0.25">
      <c r="B172" s="4">
        <f>IF(B171=0,0,IF(B171=ConfrontoRendimenti!$C$6,0,EDATE(B171,12/ConfrontoRendimenti!$C$13)))</f>
        <v>0</v>
      </c>
      <c r="C172" s="2">
        <f>IF(ConfrontoRendimenti!$C$13=0,0,IF(B172=0,0,ConfrontoRendimenti!$C$15/ConfrontoRendimenti!$C$13))</f>
        <v>0</v>
      </c>
      <c r="D172" s="1">
        <f>IF(B172=ConfrontoRendimenti!$C$6,C172*100+ConfrontoRendimenti!$C$12,IF(B172&lt;ConfrontoRendimenti!$C$6,C172*100,0))*ConfrontoRendimenti!$C$7/100</f>
        <v>0</v>
      </c>
      <c r="E172" s="4">
        <f>IF(E171=0,0,IF(E171=ConfrontoRendimenti!$D$6,0,EDATE(E171,12/ConfrontoRendimenti!$D$13)))</f>
        <v>0</v>
      </c>
      <c r="F172" s="2">
        <f>IF(ConfrontoRendimenti!$D$13=0,0,IF(E172=0,0,ConfrontoRendimenti!$D$15/ConfrontoRendimenti!$D$13))</f>
        <v>0</v>
      </c>
      <c r="G172" s="1">
        <f>IF(E172=ConfrontoRendimenti!$D$6,F172*100+ConfrontoRendimenti!$D$12,IF(E172&lt;ConfrontoRendimenti!$D$6,F172*100,0))*ConfrontoRendimenti!$D$7/100</f>
        <v>0</v>
      </c>
    </row>
    <row r="173" spans="2:7" ht="15.75" x14ac:dyDescent="0.25">
      <c r="B173" s="4">
        <f>IF(B172=0,0,IF(B172=ConfrontoRendimenti!$C$6,0,EDATE(B172,12/ConfrontoRendimenti!$C$13)))</f>
        <v>0</v>
      </c>
      <c r="C173" s="2">
        <f>IF(ConfrontoRendimenti!$C$13=0,0,IF(B173=0,0,ConfrontoRendimenti!$C$15/ConfrontoRendimenti!$C$13))</f>
        <v>0</v>
      </c>
      <c r="D173" s="1">
        <f>IF(B173=ConfrontoRendimenti!$C$6,C173*100+ConfrontoRendimenti!$C$12,IF(B173&lt;ConfrontoRendimenti!$C$6,C173*100,0))*ConfrontoRendimenti!$C$7/100</f>
        <v>0</v>
      </c>
      <c r="E173" s="4">
        <f>IF(E172=0,0,IF(E172=ConfrontoRendimenti!$D$6,0,EDATE(E172,12/ConfrontoRendimenti!$D$13)))</f>
        <v>0</v>
      </c>
      <c r="F173" s="2">
        <f>IF(ConfrontoRendimenti!$D$13=0,0,IF(E173=0,0,ConfrontoRendimenti!$D$15/ConfrontoRendimenti!$D$13))</f>
        <v>0</v>
      </c>
      <c r="G173" s="1">
        <f>IF(E173=ConfrontoRendimenti!$D$6,F173*100+ConfrontoRendimenti!$D$12,IF(E173&lt;ConfrontoRendimenti!$D$6,F173*100,0))*ConfrontoRendimenti!$D$7/100</f>
        <v>0</v>
      </c>
    </row>
    <row r="174" spans="2:7" ht="15.75" x14ac:dyDescent="0.25">
      <c r="B174" s="4">
        <f>IF(B173=0,0,IF(B173=ConfrontoRendimenti!$C$6,0,EDATE(B173,12/ConfrontoRendimenti!$C$13)))</f>
        <v>0</v>
      </c>
      <c r="C174" s="2">
        <f>IF(ConfrontoRendimenti!$C$13=0,0,IF(B174=0,0,ConfrontoRendimenti!$C$15/ConfrontoRendimenti!$C$13))</f>
        <v>0</v>
      </c>
      <c r="D174" s="1">
        <f>IF(B174=ConfrontoRendimenti!$C$6,C174*100+ConfrontoRendimenti!$C$12,IF(B174&lt;ConfrontoRendimenti!$C$6,C174*100,0))*ConfrontoRendimenti!$C$7/100</f>
        <v>0</v>
      </c>
      <c r="E174" s="4">
        <f>IF(E173=0,0,IF(E173=ConfrontoRendimenti!$D$6,0,EDATE(E173,12/ConfrontoRendimenti!$D$13)))</f>
        <v>0</v>
      </c>
      <c r="F174" s="2">
        <f>IF(ConfrontoRendimenti!$D$13=0,0,IF(E174=0,0,ConfrontoRendimenti!$D$15/ConfrontoRendimenti!$D$13))</f>
        <v>0</v>
      </c>
      <c r="G174" s="1">
        <f>IF(E174=ConfrontoRendimenti!$D$6,F174*100+ConfrontoRendimenti!$D$12,IF(E174&lt;ConfrontoRendimenti!$D$6,F174*100,0))*ConfrontoRendimenti!$D$7/100</f>
        <v>0</v>
      </c>
    </row>
    <row r="175" spans="2:7" ht="15.75" x14ac:dyDescent="0.25">
      <c r="B175" s="4">
        <f>IF(B174=0,0,IF(B174=ConfrontoRendimenti!$C$6,0,EDATE(B174,12/ConfrontoRendimenti!$C$13)))</f>
        <v>0</v>
      </c>
      <c r="C175" s="2">
        <f>IF(ConfrontoRendimenti!$C$13=0,0,IF(B175=0,0,ConfrontoRendimenti!$C$15/ConfrontoRendimenti!$C$13))</f>
        <v>0</v>
      </c>
      <c r="D175" s="1">
        <f>IF(B175=ConfrontoRendimenti!$C$6,C175*100+ConfrontoRendimenti!$C$12,IF(B175&lt;ConfrontoRendimenti!$C$6,C175*100,0))*ConfrontoRendimenti!$C$7/100</f>
        <v>0</v>
      </c>
      <c r="E175" s="4">
        <f>IF(E174=0,0,IF(E174=ConfrontoRendimenti!$D$6,0,EDATE(E174,12/ConfrontoRendimenti!$D$13)))</f>
        <v>0</v>
      </c>
      <c r="F175" s="2">
        <f>IF(ConfrontoRendimenti!$D$13=0,0,IF(E175=0,0,ConfrontoRendimenti!$D$15/ConfrontoRendimenti!$D$13))</f>
        <v>0</v>
      </c>
      <c r="G175" s="1">
        <f>IF(E175=ConfrontoRendimenti!$D$6,F175*100+ConfrontoRendimenti!$D$12,IF(E175&lt;ConfrontoRendimenti!$D$6,F175*100,0))*ConfrontoRendimenti!$D$7/100</f>
        <v>0</v>
      </c>
    </row>
    <row r="176" spans="2:7" ht="15.75" x14ac:dyDescent="0.25">
      <c r="B176" s="4">
        <f>IF(B175=0,0,IF(B175=ConfrontoRendimenti!$C$6,0,EDATE(B175,12/ConfrontoRendimenti!$C$13)))</f>
        <v>0</v>
      </c>
      <c r="C176" s="2">
        <f>IF(ConfrontoRendimenti!$C$13=0,0,IF(B176=0,0,ConfrontoRendimenti!$C$15/ConfrontoRendimenti!$C$13))</f>
        <v>0</v>
      </c>
      <c r="D176" s="1">
        <f>IF(B176=ConfrontoRendimenti!$C$6,C176*100+ConfrontoRendimenti!$C$12,IF(B176&lt;ConfrontoRendimenti!$C$6,C176*100,0))*ConfrontoRendimenti!$C$7/100</f>
        <v>0</v>
      </c>
      <c r="E176" s="4">
        <f>IF(E175=0,0,IF(E175=ConfrontoRendimenti!$D$6,0,EDATE(E175,12/ConfrontoRendimenti!$D$13)))</f>
        <v>0</v>
      </c>
      <c r="F176" s="2">
        <f>IF(ConfrontoRendimenti!$D$13=0,0,IF(E176=0,0,ConfrontoRendimenti!$D$15/ConfrontoRendimenti!$D$13))</f>
        <v>0</v>
      </c>
      <c r="G176" s="1">
        <f>IF(E176=ConfrontoRendimenti!$D$6,F176*100+ConfrontoRendimenti!$D$12,IF(E176&lt;ConfrontoRendimenti!$D$6,F176*100,0))*ConfrontoRendimenti!$D$7/100</f>
        <v>0</v>
      </c>
    </row>
    <row r="177" spans="2:7" ht="15.75" x14ac:dyDescent="0.25">
      <c r="B177" s="4">
        <f>IF(B176=0,0,IF(B176=ConfrontoRendimenti!$C$6,0,EDATE(B176,12/ConfrontoRendimenti!$C$13)))</f>
        <v>0</v>
      </c>
      <c r="C177" s="2">
        <f>IF(ConfrontoRendimenti!$C$13=0,0,IF(B177=0,0,ConfrontoRendimenti!$C$15/ConfrontoRendimenti!$C$13))</f>
        <v>0</v>
      </c>
      <c r="D177" s="1">
        <f>IF(B177=ConfrontoRendimenti!$C$6,C177*100+ConfrontoRendimenti!$C$12,IF(B177&lt;ConfrontoRendimenti!$C$6,C177*100,0))*ConfrontoRendimenti!$C$7/100</f>
        <v>0</v>
      </c>
      <c r="E177" s="4">
        <f>IF(E176=0,0,IF(E176=ConfrontoRendimenti!$D$6,0,EDATE(E176,12/ConfrontoRendimenti!$D$13)))</f>
        <v>0</v>
      </c>
      <c r="F177" s="2">
        <f>IF(ConfrontoRendimenti!$D$13=0,0,IF(E177=0,0,ConfrontoRendimenti!$D$15/ConfrontoRendimenti!$D$13))</f>
        <v>0</v>
      </c>
      <c r="G177" s="1">
        <f>IF(E177=ConfrontoRendimenti!$D$6,F177*100+ConfrontoRendimenti!$D$12,IF(E177&lt;ConfrontoRendimenti!$D$6,F177*100,0))*ConfrontoRendimenti!$D$7/100</f>
        <v>0</v>
      </c>
    </row>
    <row r="178" spans="2:7" ht="15.75" x14ac:dyDescent="0.25">
      <c r="B178" s="4">
        <f>IF(B177=0,0,IF(B177=ConfrontoRendimenti!$C$6,0,EDATE(B177,12/ConfrontoRendimenti!$C$13)))</f>
        <v>0</v>
      </c>
      <c r="C178" s="2">
        <f>IF(ConfrontoRendimenti!$C$13=0,0,IF(B178=0,0,ConfrontoRendimenti!$C$15/ConfrontoRendimenti!$C$13))</f>
        <v>0</v>
      </c>
      <c r="D178" s="1">
        <f>IF(B178=ConfrontoRendimenti!$C$6,C178*100+ConfrontoRendimenti!$C$12,IF(B178&lt;ConfrontoRendimenti!$C$6,C178*100,0))*ConfrontoRendimenti!$C$7/100</f>
        <v>0</v>
      </c>
      <c r="E178" s="4">
        <f>IF(E177=0,0,IF(E177=ConfrontoRendimenti!$D$6,0,EDATE(E177,12/ConfrontoRendimenti!$D$13)))</f>
        <v>0</v>
      </c>
      <c r="F178" s="2">
        <f>IF(ConfrontoRendimenti!$D$13=0,0,IF(E178=0,0,ConfrontoRendimenti!$D$15/ConfrontoRendimenti!$D$13))</f>
        <v>0</v>
      </c>
      <c r="G178" s="1">
        <f>IF(E178=ConfrontoRendimenti!$D$6,F178*100+ConfrontoRendimenti!$D$12,IF(E178&lt;ConfrontoRendimenti!$D$6,F178*100,0))*ConfrontoRendimenti!$D$7/100</f>
        <v>0</v>
      </c>
    </row>
    <row r="179" spans="2:7" ht="15.75" x14ac:dyDescent="0.25">
      <c r="B179" s="4">
        <f>IF(B178=0,0,IF(B178=ConfrontoRendimenti!$C$6,0,EDATE(B178,12/ConfrontoRendimenti!$C$13)))</f>
        <v>0</v>
      </c>
      <c r="C179" s="2">
        <f>IF(ConfrontoRendimenti!$C$13=0,0,IF(B179=0,0,ConfrontoRendimenti!$C$15/ConfrontoRendimenti!$C$13))</f>
        <v>0</v>
      </c>
      <c r="D179" s="1">
        <f>IF(B179=ConfrontoRendimenti!$C$6,C179*100+ConfrontoRendimenti!$C$12,IF(B179&lt;ConfrontoRendimenti!$C$6,C179*100,0))*ConfrontoRendimenti!$C$7/100</f>
        <v>0</v>
      </c>
      <c r="E179" s="4">
        <f>IF(E178=0,0,IF(E178=ConfrontoRendimenti!$D$6,0,EDATE(E178,12/ConfrontoRendimenti!$D$13)))</f>
        <v>0</v>
      </c>
      <c r="F179" s="2">
        <f>IF(ConfrontoRendimenti!$D$13=0,0,IF(E179=0,0,ConfrontoRendimenti!$D$15/ConfrontoRendimenti!$D$13))</f>
        <v>0</v>
      </c>
      <c r="G179" s="1">
        <f>IF(E179=ConfrontoRendimenti!$D$6,F179*100+ConfrontoRendimenti!$D$12,IF(E179&lt;ConfrontoRendimenti!$D$6,F179*100,0))*ConfrontoRendimenti!$D$7/100</f>
        <v>0</v>
      </c>
    </row>
    <row r="180" spans="2:7" ht="15.75" x14ac:dyDescent="0.25">
      <c r="B180" s="4">
        <f>IF(B179=0,0,IF(B179=ConfrontoRendimenti!$C$6,0,EDATE(B179,12/ConfrontoRendimenti!$C$13)))</f>
        <v>0</v>
      </c>
      <c r="C180" s="2">
        <f>IF(ConfrontoRendimenti!$C$13=0,0,IF(B180=0,0,ConfrontoRendimenti!$C$15/ConfrontoRendimenti!$C$13))</f>
        <v>0</v>
      </c>
      <c r="D180" s="1">
        <f>IF(B180=ConfrontoRendimenti!$C$6,C180*100+ConfrontoRendimenti!$C$12,IF(B180&lt;ConfrontoRendimenti!$C$6,C180*100,0))*ConfrontoRendimenti!$C$7/100</f>
        <v>0</v>
      </c>
      <c r="E180" s="4">
        <f>IF(E179=0,0,IF(E179=ConfrontoRendimenti!$D$6,0,EDATE(E179,12/ConfrontoRendimenti!$D$13)))</f>
        <v>0</v>
      </c>
      <c r="F180" s="2">
        <f>IF(ConfrontoRendimenti!$D$13=0,0,IF(E180=0,0,ConfrontoRendimenti!$D$15/ConfrontoRendimenti!$D$13))</f>
        <v>0</v>
      </c>
      <c r="G180" s="1">
        <f>IF(E180=ConfrontoRendimenti!$D$6,F180*100+ConfrontoRendimenti!$D$12,IF(E180&lt;ConfrontoRendimenti!$D$6,F180*100,0))*ConfrontoRendimenti!$D$7/100</f>
        <v>0</v>
      </c>
    </row>
    <row r="181" spans="2:7" ht="15.75" x14ac:dyDescent="0.25">
      <c r="B181" s="4">
        <f>IF(B180=0,0,IF(B180=ConfrontoRendimenti!$C$6,0,EDATE(B180,12/ConfrontoRendimenti!$C$13)))</f>
        <v>0</v>
      </c>
      <c r="C181" s="2">
        <f>IF(ConfrontoRendimenti!$C$13=0,0,IF(B181=0,0,ConfrontoRendimenti!$C$15/ConfrontoRendimenti!$C$13))</f>
        <v>0</v>
      </c>
      <c r="D181" s="1">
        <f>IF(B181=ConfrontoRendimenti!$C$6,C181*100+ConfrontoRendimenti!$C$12,IF(B181&lt;ConfrontoRendimenti!$C$6,C181*100,0))*ConfrontoRendimenti!$C$7/100</f>
        <v>0</v>
      </c>
      <c r="E181" s="4">
        <f>IF(E180=0,0,IF(E180=ConfrontoRendimenti!$D$6,0,EDATE(E180,12/ConfrontoRendimenti!$D$13)))</f>
        <v>0</v>
      </c>
      <c r="F181" s="2">
        <f>IF(ConfrontoRendimenti!$D$13=0,0,IF(E181=0,0,ConfrontoRendimenti!$D$15/ConfrontoRendimenti!$D$13))</f>
        <v>0</v>
      </c>
      <c r="G181" s="1">
        <f>IF(E181=ConfrontoRendimenti!$D$6,F181*100+ConfrontoRendimenti!$D$12,IF(E181&lt;ConfrontoRendimenti!$D$6,F181*100,0))*ConfrontoRendimenti!$D$7/100</f>
        <v>0</v>
      </c>
    </row>
    <row r="182" spans="2:7" ht="15.75" x14ac:dyDescent="0.25">
      <c r="B182" s="4">
        <f>IF(B181=0,0,IF(B181=ConfrontoRendimenti!$C$6,0,EDATE(B181,12/ConfrontoRendimenti!$C$13)))</f>
        <v>0</v>
      </c>
      <c r="C182" s="2">
        <f>IF(ConfrontoRendimenti!$C$13=0,0,IF(B182=0,0,ConfrontoRendimenti!$C$15/ConfrontoRendimenti!$C$13))</f>
        <v>0</v>
      </c>
      <c r="D182" s="1">
        <f>IF(B182=ConfrontoRendimenti!$C$6,C182*100+ConfrontoRendimenti!$C$12,IF(B182&lt;ConfrontoRendimenti!$C$6,C182*100,0))*ConfrontoRendimenti!$C$7/100</f>
        <v>0</v>
      </c>
      <c r="E182" s="4">
        <f>IF(E181=0,0,IF(E181=ConfrontoRendimenti!$D$6,0,EDATE(E181,12/ConfrontoRendimenti!$D$13)))</f>
        <v>0</v>
      </c>
      <c r="F182" s="2">
        <f>IF(ConfrontoRendimenti!$D$13=0,0,IF(E182=0,0,ConfrontoRendimenti!$D$15/ConfrontoRendimenti!$D$13))</f>
        <v>0</v>
      </c>
      <c r="G182" s="1">
        <f>IF(E182=ConfrontoRendimenti!$D$6,F182*100+ConfrontoRendimenti!$D$12,IF(E182&lt;ConfrontoRendimenti!$D$6,F182*100,0))*ConfrontoRendimenti!$D$7/100</f>
        <v>0</v>
      </c>
    </row>
    <row r="183" spans="2:7" ht="15.75" x14ac:dyDescent="0.25">
      <c r="B183" s="4">
        <f>IF(B182=0,0,IF(B182=ConfrontoRendimenti!$C$6,0,EDATE(B182,12/ConfrontoRendimenti!$C$13)))</f>
        <v>0</v>
      </c>
      <c r="C183" s="2">
        <f>IF(ConfrontoRendimenti!$C$13=0,0,IF(B183=0,0,ConfrontoRendimenti!$C$15/ConfrontoRendimenti!$C$13))</f>
        <v>0</v>
      </c>
      <c r="D183" s="1">
        <f>IF(B183=ConfrontoRendimenti!$C$6,C183*100+ConfrontoRendimenti!$C$12,IF(B183&lt;ConfrontoRendimenti!$C$6,C183*100,0))*ConfrontoRendimenti!$C$7/100</f>
        <v>0</v>
      </c>
      <c r="E183" s="4">
        <f>IF(E182=0,0,IF(E182=ConfrontoRendimenti!$D$6,0,EDATE(E182,12/ConfrontoRendimenti!$D$13)))</f>
        <v>0</v>
      </c>
      <c r="F183" s="2">
        <f>IF(ConfrontoRendimenti!$D$13=0,0,IF(E183=0,0,ConfrontoRendimenti!$D$15/ConfrontoRendimenti!$D$13))</f>
        <v>0</v>
      </c>
      <c r="G183" s="1">
        <f>IF(E183=ConfrontoRendimenti!$D$6,F183*100+ConfrontoRendimenti!$D$12,IF(E183&lt;ConfrontoRendimenti!$D$6,F183*100,0))*ConfrontoRendimenti!$D$7/100</f>
        <v>0</v>
      </c>
    </row>
    <row r="184" spans="2:7" ht="15.75" x14ac:dyDescent="0.25">
      <c r="B184" s="4">
        <f>IF(B183=0,0,IF(B183=ConfrontoRendimenti!$C$6,0,EDATE(B183,12/ConfrontoRendimenti!$C$13)))</f>
        <v>0</v>
      </c>
      <c r="C184" s="2">
        <f>IF(ConfrontoRendimenti!$C$13=0,0,IF(B184=0,0,ConfrontoRendimenti!$C$15/ConfrontoRendimenti!$C$13))</f>
        <v>0</v>
      </c>
      <c r="D184" s="1">
        <f>IF(B184=ConfrontoRendimenti!$C$6,C184*100+ConfrontoRendimenti!$C$12,IF(B184&lt;ConfrontoRendimenti!$C$6,C184*100,0))*ConfrontoRendimenti!$C$7/100</f>
        <v>0</v>
      </c>
      <c r="E184" s="4">
        <f>IF(E183=0,0,IF(E183=ConfrontoRendimenti!$D$6,0,EDATE(E183,12/ConfrontoRendimenti!$D$13)))</f>
        <v>0</v>
      </c>
      <c r="F184" s="2">
        <f>IF(ConfrontoRendimenti!$D$13=0,0,IF(E184=0,0,ConfrontoRendimenti!$D$15/ConfrontoRendimenti!$D$13))</f>
        <v>0</v>
      </c>
      <c r="G184" s="1">
        <f>IF(E184=ConfrontoRendimenti!$D$6,F184*100+ConfrontoRendimenti!$D$12,IF(E184&lt;ConfrontoRendimenti!$D$6,F184*100,0))*ConfrontoRendimenti!$D$7/100</f>
        <v>0</v>
      </c>
    </row>
    <row r="185" spans="2:7" ht="15.75" x14ac:dyDescent="0.25">
      <c r="B185" s="4">
        <f>IF(B184=0,0,IF(B184=ConfrontoRendimenti!$C$6,0,EDATE(B184,12/ConfrontoRendimenti!$C$13)))</f>
        <v>0</v>
      </c>
      <c r="C185" s="2">
        <f>IF(ConfrontoRendimenti!$C$13=0,0,IF(B185=0,0,ConfrontoRendimenti!$C$15/ConfrontoRendimenti!$C$13))</f>
        <v>0</v>
      </c>
      <c r="D185" s="1">
        <f>IF(B185=ConfrontoRendimenti!$C$6,C185*100+ConfrontoRendimenti!$C$12,IF(B185&lt;ConfrontoRendimenti!$C$6,C185*100,0))*ConfrontoRendimenti!$C$7/100</f>
        <v>0</v>
      </c>
      <c r="E185" s="4">
        <f>IF(E184=0,0,IF(E184=ConfrontoRendimenti!$D$6,0,EDATE(E184,12/ConfrontoRendimenti!$D$13)))</f>
        <v>0</v>
      </c>
      <c r="F185" s="2">
        <f>IF(ConfrontoRendimenti!$D$13=0,0,IF(E185=0,0,ConfrontoRendimenti!$D$15/ConfrontoRendimenti!$D$13))</f>
        <v>0</v>
      </c>
      <c r="G185" s="1">
        <f>IF(E185=ConfrontoRendimenti!$D$6,F185*100+ConfrontoRendimenti!$D$12,IF(E185&lt;ConfrontoRendimenti!$D$6,F185*100,0))*ConfrontoRendimenti!$D$7/100</f>
        <v>0</v>
      </c>
    </row>
    <row r="186" spans="2:7" ht="15.75" x14ac:dyDescent="0.25">
      <c r="B186" s="4">
        <f>IF(B185=0,0,IF(B185=ConfrontoRendimenti!$C$6,0,EDATE(B185,12/ConfrontoRendimenti!$C$13)))</f>
        <v>0</v>
      </c>
      <c r="C186" s="2">
        <f>IF(ConfrontoRendimenti!$C$13=0,0,IF(B186=0,0,ConfrontoRendimenti!$C$15/ConfrontoRendimenti!$C$13))</f>
        <v>0</v>
      </c>
      <c r="D186" s="1">
        <f>IF(B186=ConfrontoRendimenti!$C$6,C186*100+ConfrontoRendimenti!$C$12,IF(B186&lt;ConfrontoRendimenti!$C$6,C186*100,0))*ConfrontoRendimenti!$C$7/100</f>
        <v>0</v>
      </c>
      <c r="E186" s="4">
        <f>IF(E185=0,0,IF(E185=ConfrontoRendimenti!$D$6,0,EDATE(E185,12/ConfrontoRendimenti!$D$13)))</f>
        <v>0</v>
      </c>
      <c r="F186" s="2">
        <f>IF(ConfrontoRendimenti!$D$13=0,0,IF(E186=0,0,ConfrontoRendimenti!$D$15/ConfrontoRendimenti!$D$13))</f>
        <v>0</v>
      </c>
      <c r="G186" s="1">
        <f>IF(E186=ConfrontoRendimenti!$D$6,F186*100+ConfrontoRendimenti!$D$12,IF(E186&lt;ConfrontoRendimenti!$D$6,F186*100,0))*ConfrontoRendimenti!$D$7/100</f>
        <v>0</v>
      </c>
    </row>
    <row r="187" spans="2:7" ht="15.75" x14ac:dyDescent="0.25">
      <c r="B187" s="4">
        <f>IF(B186=0,0,IF(B186=ConfrontoRendimenti!$C$6,0,EDATE(B186,12/ConfrontoRendimenti!$C$13)))</f>
        <v>0</v>
      </c>
      <c r="C187" s="2">
        <f>IF(ConfrontoRendimenti!$C$13=0,0,IF(B187=0,0,ConfrontoRendimenti!$C$15/ConfrontoRendimenti!$C$13))</f>
        <v>0</v>
      </c>
      <c r="D187" s="1">
        <f>IF(B187=ConfrontoRendimenti!$C$6,C187*100+ConfrontoRendimenti!$C$12,IF(B187&lt;ConfrontoRendimenti!$C$6,C187*100,0))*ConfrontoRendimenti!$C$7/100</f>
        <v>0</v>
      </c>
      <c r="E187" s="4">
        <f>IF(E186=0,0,IF(E186=ConfrontoRendimenti!$D$6,0,EDATE(E186,12/ConfrontoRendimenti!$D$13)))</f>
        <v>0</v>
      </c>
      <c r="F187" s="2">
        <f>IF(ConfrontoRendimenti!$D$13=0,0,IF(E187=0,0,ConfrontoRendimenti!$D$15/ConfrontoRendimenti!$D$13))</f>
        <v>0</v>
      </c>
      <c r="G187" s="1">
        <f>IF(E187=ConfrontoRendimenti!$D$6,F187*100+ConfrontoRendimenti!$D$12,IF(E187&lt;ConfrontoRendimenti!$D$6,F187*100,0))*ConfrontoRendimenti!$D$7/100</f>
        <v>0</v>
      </c>
    </row>
    <row r="188" spans="2:7" ht="15.75" x14ac:dyDescent="0.25">
      <c r="B188" s="4">
        <f>IF(B187=0,0,IF(B187=ConfrontoRendimenti!$C$6,0,EDATE(B187,12/ConfrontoRendimenti!$C$13)))</f>
        <v>0</v>
      </c>
      <c r="C188" s="2">
        <f>IF(ConfrontoRendimenti!$C$13=0,0,IF(B188=0,0,ConfrontoRendimenti!$C$15/ConfrontoRendimenti!$C$13))</f>
        <v>0</v>
      </c>
      <c r="D188" s="1">
        <f>IF(B188=ConfrontoRendimenti!$C$6,C188*100+ConfrontoRendimenti!$C$12,IF(B188&lt;ConfrontoRendimenti!$C$6,C188*100,0))*ConfrontoRendimenti!$C$7/100</f>
        <v>0</v>
      </c>
      <c r="E188" s="4">
        <f>IF(E187=0,0,IF(E187=ConfrontoRendimenti!$D$6,0,EDATE(E187,12/ConfrontoRendimenti!$D$13)))</f>
        <v>0</v>
      </c>
      <c r="F188" s="2">
        <f>IF(ConfrontoRendimenti!$D$13=0,0,IF(E188=0,0,ConfrontoRendimenti!$D$15/ConfrontoRendimenti!$D$13))</f>
        <v>0</v>
      </c>
      <c r="G188" s="1">
        <f>IF(E188=ConfrontoRendimenti!$D$6,F188*100+ConfrontoRendimenti!$D$12,IF(E188&lt;ConfrontoRendimenti!$D$6,F188*100,0))*ConfrontoRendimenti!$D$7/100</f>
        <v>0</v>
      </c>
    </row>
    <row r="189" spans="2:7" ht="15.75" x14ac:dyDescent="0.25">
      <c r="B189" s="4">
        <f>IF(B188=0,0,IF(B188=ConfrontoRendimenti!$C$6,0,EDATE(B188,12/ConfrontoRendimenti!$C$13)))</f>
        <v>0</v>
      </c>
      <c r="C189" s="2">
        <f>IF(ConfrontoRendimenti!$C$13=0,0,IF(B189=0,0,ConfrontoRendimenti!$C$15/ConfrontoRendimenti!$C$13))</f>
        <v>0</v>
      </c>
      <c r="D189" s="1">
        <f>IF(B189=ConfrontoRendimenti!$C$6,C189*100+ConfrontoRendimenti!$C$12,IF(B189&lt;ConfrontoRendimenti!$C$6,C189*100,0))*ConfrontoRendimenti!$C$7/100</f>
        <v>0</v>
      </c>
      <c r="E189" s="4">
        <f>IF(E188=0,0,IF(E188=ConfrontoRendimenti!$D$6,0,EDATE(E188,12/ConfrontoRendimenti!$D$13)))</f>
        <v>0</v>
      </c>
      <c r="F189" s="2">
        <f>IF(ConfrontoRendimenti!$D$13=0,0,IF(E189=0,0,ConfrontoRendimenti!$D$15/ConfrontoRendimenti!$D$13))</f>
        <v>0</v>
      </c>
      <c r="G189" s="1">
        <f>IF(E189=ConfrontoRendimenti!$D$6,F189*100+ConfrontoRendimenti!$D$12,IF(E189&lt;ConfrontoRendimenti!$D$6,F189*100,0))*ConfrontoRendimenti!$D$7/100</f>
        <v>0</v>
      </c>
    </row>
    <row r="190" spans="2:7" ht="15.75" x14ac:dyDescent="0.25">
      <c r="B190" s="4">
        <f>IF(B189=0,0,IF(B189=ConfrontoRendimenti!$C$6,0,EDATE(B189,12/ConfrontoRendimenti!$C$13)))</f>
        <v>0</v>
      </c>
      <c r="C190" s="2">
        <f>IF(ConfrontoRendimenti!$C$13=0,0,IF(B190=0,0,ConfrontoRendimenti!$C$15/ConfrontoRendimenti!$C$13))</f>
        <v>0</v>
      </c>
      <c r="D190" s="1">
        <f>IF(B190=ConfrontoRendimenti!$C$6,C190*100+ConfrontoRendimenti!$C$12,IF(B190&lt;ConfrontoRendimenti!$C$6,C190*100,0))*ConfrontoRendimenti!$C$7/100</f>
        <v>0</v>
      </c>
      <c r="E190" s="4">
        <f>IF(E189=0,0,IF(E189=ConfrontoRendimenti!$D$6,0,EDATE(E189,12/ConfrontoRendimenti!$D$13)))</f>
        <v>0</v>
      </c>
      <c r="F190" s="2">
        <f>IF(ConfrontoRendimenti!$D$13=0,0,IF(E190=0,0,ConfrontoRendimenti!$D$15/ConfrontoRendimenti!$D$13))</f>
        <v>0</v>
      </c>
      <c r="G190" s="1">
        <f>IF(E190=ConfrontoRendimenti!$D$6,F190*100+ConfrontoRendimenti!$D$12,IF(E190&lt;ConfrontoRendimenti!$D$6,F190*100,0))*ConfrontoRendimenti!$D$7/100</f>
        <v>0</v>
      </c>
    </row>
    <row r="191" spans="2:7" ht="15.75" x14ac:dyDescent="0.25">
      <c r="B191" s="4">
        <f>IF(B190=0,0,IF(B190=ConfrontoRendimenti!$C$6,0,EDATE(B190,12/ConfrontoRendimenti!$C$13)))</f>
        <v>0</v>
      </c>
      <c r="C191" s="2">
        <f>IF(ConfrontoRendimenti!$C$13=0,0,IF(B191=0,0,ConfrontoRendimenti!$C$15/ConfrontoRendimenti!$C$13))</f>
        <v>0</v>
      </c>
      <c r="D191" s="1">
        <f>IF(B191=ConfrontoRendimenti!$C$6,C191*100+ConfrontoRendimenti!$C$12,IF(B191&lt;ConfrontoRendimenti!$C$6,C191*100,0))*ConfrontoRendimenti!$C$7/100</f>
        <v>0</v>
      </c>
      <c r="E191" s="4">
        <f>IF(E190=0,0,IF(E190=ConfrontoRendimenti!$D$6,0,EDATE(E190,12/ConfrontoRendimenti!$D$13)))</f>
        <v>0</v>
      </c>
      <c r="F191" s="2">
        <f>IF(ConfrontoRendimenti!$D$13=0,0,IF(E191=0,0,ConfrontoRendimenti!$D$15/ConfrontoRendimenti!$D$13))</f>
        <v>0</v>
      </c>
      <c r="G191" s="1">
        <f>IF(E191=ConfrontoRendimenti!$D$6,F191*100+ConfrontoRendimenti!$D$12,IF(E191&lt;ConfrontoRendimenti!$D$6,F191*100,0))*ConfrontoRendimenti!$D$7/100</f>
        <v>0</v>
      </c>
    </row>
    <row r="192" spans="2:7" ht="15.75" x14ac:dyDescent="0.25">
      <c r="B192" s="4">
        <f>IF(B191=0,0,IF(B191=ConfrontoRendimenti!$C$6,0,EDATE(B191,12/ConfrontoRendimenti!$C$13)))</f>
        <v>0</v>
      </c>
      <c r="C192" s="2">
        <f>IF(ConfrontoRendimenti!$C$13=0,0,IF(B192=0,0,ConfrontoRendimenti!$C$15/ConfrontoRendimenti!$C$13))</f>
        <v>0</v>
      </c>
      <c r="D192" s="1">
        <f>IF(B192=ConfrontoRendimenti!$C$6,C192*100+ConfrontoRendimenti!$C$12,IF(B192&lt;ConfrontoRendimenti!$C$6,C192*100,0))*ConfrontoRendimenti!$C$7/100</f>
        <v>0</v>
      </c>
      <c r="E192" s="4">
        <f>IF(E191=0,0,IF(E191=ConfrontoRendimenti!$D$6,0,EDATE(E191,12/ConfrontoRendimenti!$D$13)))</f>
        <v>0</v>
      </c>
      <c r="F192" s="2">
        <f>IF(ConfrontoRendimenti!$D$13=0,0,IF(E192=0,0,ConfrontoRendimenti!$D$15/ConfrontoRendimenti!$D$13))</f>
        <v>0</v>
      </c>
      <c r="G192" s="1">
        <f>IF(E192=ConfrontoRendimenti!$D$6,F192*100+ConfrontoRendimenti!$D$12,IF(E192&lt;ConfrontoRendimenti!$D$6,F192*100,0))*ConfrontoRendimenti!$D$7/100</f>
        <v>0</v>
      </c>
    </row>
    <row r="193" spans="2:7" ht="15.75" x14ac:dyDescent="0.25">
      <c r="B193" s="4">
        <f>IF(B192=0,0,IF(B192=ConfrontoRendimenti!$C$6,0,EDATE(B192,12/ConfrontoRendimenti!$C$13)))</f>
        <v>0</v>
      </c>
      <c r="C193" s="2">
        <f>IF(ConfrontoRendimenti!$C$13=0,0,IF(B193=0,0,ConfrontoRendimenti!$C$15/ConfrontoRendimenti!$C$13))</f>
        <v>0</v>
      </c>
      <c r="D193" s="1">
        <f>IF(B193=ConfrontoRendimenti!$C$6,C193*100+ConfrontoRendimenti!$C$12,IF(B193&lt;ConfrontoRendimenti!$C$6,C193*100,0))*ConfrontoRendimenti!$C$7/100</f>
        <v>0</v>
      </c>
      <c r="E193" s="4">
        <f>IF(E192=0,0,IF(E192=ConfrontoRendimenti!$D$6,0,EDATE(E192,12/ConfrontoRendimenti!$D$13)))</f>
        <v>0</v>
      </c>
      <c r="F193" s="2">
        <f>IF(ConfrontoRendimenti!$D$13=0,0,IF(E193=0,0,ConfrontoRendimenti!$D$15/ConfrontoRendimenti!$D$13))</f>
        <v>0</v>
      </c>
      <c r="G193" s="1">
        <f>IF(E193=ConfrontoRendimenti!$D$6,F193*100+ConfrontoRendimenti!$D$12,IF(E193&lt;ConfrontoRendimenti!$D$6,F193*100,0))*ConfrontoRendimenti!$D$7/100</f>
        <v>0</v>
      </c>
    </row>
    <row r="194" spans="2:7" ht="15.75" x14ac:dyDescent="0.25">
      <c r="B194" s="4">
        <f>IF(B193=0,0,IF(B193=ConfrontoRendimenti!$C$6,0,EDATE(B193,12/ConfrontoRendimenti!$C$13)))</f>
        <v>0</v>
      </c>
      <c r="C194" s="2">
        <f>IF(ConfrontoRendimenti!$C$13=0,0,IF(B194=0,0,ConfrontoRendimenti!$C$15/ConfrontoRendimenti!$C$13))</f>
        <v>0</v>
      </c>
      <c r="D194" s="1">
        <f>IF(B194=ConfrontoRendimenti!$C$6,C194*100+ConfrontoRendimenti!$C$12,IF(B194&lt;ConfrontoRendimenti!$C$6,C194*100,0))*ConfrontoRendimenti!$C$7/100</f>
        <v>0</v>
      </c>
      <c r="E194" s="4">
        <f>IF(E193=0,0,IF(E193=ConfrontoRendimenti!$D$6,0,EDATE(E193,12/ConfrontoRendimenti!$D$13)))</f>
        <v>0</v>
      </c>
      <c r="F194" s="2">
        <f>IF(ConfrontoRendimenti!$D$13=0,0,IF(E194=0,0,ConfrontoRendimenti!$D$15/ConfrontoRendimenti!$D$13))</f>
        <v>0</v>
      </c>
      <c r="G194" s="1">
        <f>IF(E194=ConfrontoRendimenti!$D$6,F194*100+ConfrontoRendimenti!$D$12,IF(E194&lt;ConfrontoRendimenti!$D$6,F194*100,0))*ConfrontoRendimenti!$D$7/100</f>
        <v>0</v>
      </c>
    </row>
    <row r="195" spans="2:7" ht="15.75" x14ac:dyDescent="0.25">
      <c r="B195" s="4">
        <f>IF(B194=0,0,IF(B194=ConfrontoRendimenti!$C$6,0,EDATE(B194,12/ConfrontoRendimenti!$C$13)))</f>
        <v>0</v>
      </c>
      <c r="C195" s="2">
        <f>IF(ConfrontoRendimenti!$C$13=0,0,IF(B195=0,0,ConfrontoRendimenti!$C$15/ConfrontoRendimenti!$C$13))</f>
        <v>0</v>
      </c>
      <c r="D195" s="1">
        <f>IF(B195=ConfrontoRendimenti!$C$6,C195*100+ConfrontoRendimenti!$C$12,IF(B195&lt;ConfrontoRendimenti!$C$6,C195*100,0))*ConfrontoRendimenti!$C$7/100</f>
        <v>0</v>
      </c>
      <c r="E195" s="4">
        <f>IF(E194=0,0,IF(E194=ConfrontoRendimenti!$D$6,0,EDATE(E194,12/ConfrontoRendimenti!$D$13)))</f>
        <v>0</v>
      </c>
      <c r="F195" s="2">
        <f>IF(ConfrontoRendimenti!$D$13=0,0,IF(E195=0,0,ConfrontoRendimenti!$D$15/ConfrontoRendimenti!$D$13))</f>
        <v>0</v>
      </c>
      <c r="G195" s="1">
        <f>IF(E195=ConfrontoRendimenti!$D$6,F195*100+ConfrontoRendimenti!$D$12,IF(E195&lt;ConfrontoRendimenti!$D$6,F195*100,0))*ConfrontoRendimenti!$D$7/100</f>
        <v>0</v>
      </c>
    </row>
    <row r="196" spans="2:7" ht="15.75" x14ac:dyDescent="0.25">
      <c r="B196" s="4">
        <f>IF(B195=0,0,IF(B195=ConfrontoRendimenti!$C$6,0,EDATE(B195,12/ConfrontoRendimenti!$C$13)))</f>
        <v>0</v>
      </c>
      <c r="C196" s="2">
        <f>IF(ConfrontoRendimenti!$C$13=0,0,IF(B196=0,0,ConfrontoRendimenti!$C$15/ConfrontoRendimenti!$C$13))</f>
        <v>0</v>
      </c>
      <c r="D196" s="1">
        <f>IF(B196=ConfrontoRendimenti!$C$6,C196*100+ConfrontoRendimenti!$C$12,IF(B196&lt;ConfrontoRendimenti!$C$6,C196*100,0))*ConfrontoRendimenti!$C$7/100</f>
        <v>0</v>
      </c>
      <c r="E196" s="4">
        <f>IF(E195=0,0,IF(E195=ConfrontoRendimenti!$D$6,0,EDATE(E195,12/ConfrontoRendimenti!$D$13)))</f>
        <v>0</v>
      </c>
      <c r="F196" s="2">
        <f>IF(ConfrontoRendimenti!$D$13=0,0,IF(E196=0,0,ConfrontoRendimenti!$D$15/ConfrontoRendimenti!$D$13))</f>
        <v>0</v>
      </c>
      <c r="G196" s="1">
        <f>IF(E196=ConfrontoRendimenti!$D$6,F196*100+ConfrontoRendimenti!$D$12,IF(E196&lt;ConfrontoRendimenti!$D$6,F196*100,0))*ConfrontoRendimenti!$D$7/100</f>
        <v>0</v>
      </c>
    </row>
    <row r="197" spans="2:7" ht="15.75" x14ac:dyDescent="0.25">
      <c r="B197" s="4">
        <f>IF(B196=0,0,IF(B196=ConfrontoRendimenti!$C$6,0,EDATE(B196,12/ConfrontoRendimenti!$C$13)))</f>
        <v>0</v>
      </c>
      <c r="C197" s="2">
        <f>IF(ConfrontoRendimenti!$C$13=0,0,IF(B197=0,0,ConfrontoRendimenti!$C$15/ConfrontoRendimenti!$C$13))</f>
        <v>0</v>
      </c>
      <c r="D197" s="1">
        <f>IF(B197=ConfrontoRendimenti!$C$6,C197*100+ConfrontoRendimenti!$C$12,IF(B197&lt;ConfrontoRendimenti!$C$6,C197*100,0))*ConfrontoRendimenti!$C$7/100</f>
        <v>0</v>
      </c>
      <c r="E197" s="4">
        <f>IF(E196=0,0,IF(E196=ConfrontoRendimenti!$D$6,0,EDATE(E196,12/ConfrontoRendimenti!$D$13)))</f>
        <v>0</v>
      </c>
      <c r="F197" s="2">
        <f>IF(ConfrontoRendimenti!$D$13=0,0,IF(E197=0,0,ConfrontoRendimenti!$D$15/ConfrontoRendimenti!$D$13))</f>
        <v>0</v>
      </c>
      <c r="G197" s="1">
        <f>IF(E197=ConfrontoRendimenti!$D$6,F197*100+ConfrontoRendimenti!$D$12,IF(E197&lt;ConfrontoRendimenti!$D$6,F197*100,0))*ConfrontoRendimenti!$D$7/100</f>
        <v>0</v>
      </c>
    </row>
    <row r="198" spans="2:7" ht="15.75" x14ac:dyDescent="0.25">
      <c r="B198" s="4">
        <f>IF(B197=0,0,IF(B197=ConfrontoRendimenti!$C$6,0,EDATE(B197,12/ConfrontoRendimenti!$C$13)))</f>
        <v>0</v>
      </c>
      <c r="C198" s="2">
        <f>IF(ConfrontoRendimenti!$C$13=0,0,IF(B198=0,0,ConfrontoRendimenti!$C$15/ConfrontoRendimenti!$C$13))</f>
        <v>0</v>
      </c>
      <c r="D198" s="1">
        <f>IF(B198=ConfrontoRendimenti!$C$6,C198*100+ConfrontoRendimenti!$C$12,IF(B198&lt;ConfrontoRendimenti!$C$6,C198*100,0))*ConfrontoRendimenti!$C$7/100</f>
        <v>0</v>
      </c>
      <c r="E198" s="4">
        <f>IF(E197=0,0,IF(E197=ConfrontoRendimenti!$D$6,0,EDATE(E197,12/ConfrontoRendimenti!$D$13)))</f>
        <v>0</v>
      </c>
      <c r="F198" s="2">
        <f>IF(ConfrontoRendimenti!$D$13=0,0,IF(E198=0,0,ConfrontoRendimenti!$D$15/ConfrontoRendimenti!$D$13))</f>
        <v>0</v>
      </c>
      <c r="G198" s="1">
        <f>IF(E198=ConfrontoRendimenti!$D$6,F198*100+ConfrontoRendimenti!$D$12,IF(E198&lt;ConfrontoRendimenti!$D$6,F198*100,0))*ConfrontoRendimenti!$D$7/100</f>
        <v>0</v>
      </c>
    </row>
    <row r="199" spans="2:7" ht="15.75" x14ac:dyDescent="0.25">
      <c r="B199" s="4">
        <f>IF(B198=0,0,IF(B198=ConfrontoRendimenti!$C$6,0,EDATE(B198,12/ConfrontoRendimenti!$C$13)))</f>
        <v>0</v>
      </c>
      <c r="C199" s="2">
        <f>IF(ConfrontoRendimenti!$C$13=0,0,IF(B199=0,0,ConfrontoRendimenti!$C$15/ConfrontoRendimenti!$C$13))</f>
        <v>0</v>
      </c>
      <c r="D199" s="1">
        <f>IF(B199=ConfrontoRendimenti!$C$6,C199*100+ConfrontoRendimenti!$C$12,IF(B199&lt;ConfrontoRendimenti!$C$6,C199*100,0))*ConfrontoRendimenti!$C$7/100</f>
        <v>0</v>
      </c>
      <c r="E199" s="4">
        <f>IF(E198=0,0,IF(E198=ConfrontoRendimenti!$D$6,0,EDATE(E198,12/ConfrontoRendimenti!$D$13)))</f>
        <v>0</v>
      </c>
      <c r="F199" s="2">
        <f>IF(ConfrontoRendimenti!$D$13=0,0,IF(E199=0,0,ConfrontoRendimenti!$D$15/ConfrontoRendimenti!$D$13))</f>
        <v>0</v>
      </c>
      <c r="G199" s="1">
        <f>IF(E199=ConfrontoRendimenti!$D$6,F199*100+ConfrontoRendimenti!$D$12,IF(E199&lt;ConfrontoRendimenti!$D$6,F199*100,0))*ConfrontoRendimenti!$D$7/100</f>
        <v>0</v>
      </c>
    </row>
    <row r="200" spans="2:7" ht="15.75" x14ac:dyDescent="0.25">
      <c r="B200" s="4">
        <f>IF(B199=0,0,IF(B199=ConfrontoRendimenti!$C$6,0,EDATE(B199,12/ConfrontoRendimenti!$C$13)))</f>
        <v>0</v>
      </c>
      <c r="C200" s="2">
        <f>IF(ConfrontoRendimenti!$C$13=0,0,IF(B200=0,0,ConfrontoRendimenti!$C$15/ConfrontoRendimenti!$C$13))</f>
        <v>0</v>
      </c>
      <c r="D200" s="1">
        <f>IF(B200=ConfrontoRendimenti!$C$6,C200*100+ConfrontoRendimenti!$C$12,IF(B200&lt;ConfrontoRendimenti!$C$6,C200*100,0))*ConfrontoRendimenti!$C$7/100</f>
        <v>0</v>
      </c>
      <c r="E200" s="4">
        <f>IF(E199=0,0,IF(E199=ConfrontoRendimenti!$D$6,0,EDATE(E199,12/ConfrontoRendimenti!$D$13)))</f>
        <v>0</v>
      </c>
      <c r="F200" s="2">
        <f>IF(ConfrontoRendimenti!$D$13=0,0,IF(E200=0,0,ConfrontoRendimenti!$D$15/ConfrontoRendimenti!$D$13))</f>
        <v>0</v>
      </c>
      <c r="G200" s="1">
        <f>IF(E200=ConfrontoRendimenti!$D$6,F200*100+ConfrontoRendimenti!$D$12,IF(E200&lt;ConfrontoRendimenti!$D$6,F200*100,0))*ConfrontoRendimenti!$D$7/100</f>
        <v>0</v>
      </c>
    </row>
    <row r="201" spans="2:7" ht="15.75" x14ac:dyDescent="0.25">
      <c r="B201" s="4">
        <f>IF(B200=0,0,IF(B200=ConfrontoRendimenti!$C$6,0,EDATE(B200,12/ConfrontoRendimenti!$C$13)))</f>
        <v>0</v>
      </c>
      <c r="C201" s="2">
        <f>IF(ConfrontoRendimenti!$C$13=0,0,IF(B201=0,0,ConfrontoRendimenti!$C$15/ConfrontoRendimenti!$C$13))</f>
        <v>0</v>
      </c>
      <c r="D201" s="1">
        <f>IF(B201=ConfrontoRendimenti!$C$6,C201*100+ConfrontoRendimenti!$C$12,IF(B201&lt;ConfrontoRendimenti!$C$6,C201*100,0))*ConfrontoRendimenti!$C$7/100</f>
        <v>0</v>
      </c>
      <c r="E201" s="4">
        <f>IF(E200=0,0,IF(E200=ConfrontoRendimenti!$D$6,0,EDATE(E200,12/ConfrontoRendimenti!$D$13)))</f>
        <v>0</v>
      </c>
      <c r="F201" s="2">
        <f>IF(ConfrontoRendimenti!$D$13=0,0,IF(E201=0,0,ConfrontoRendimenti!$D$15/ConfrontoRendimenti!$D$13))</f>
        <v>0</v>
      </c>
      <c r="G201" s="1">
        <f>IF(E201=ConfrontoRendimenti!$D$6,F201*100+ConfrontoRendimenti!$D$12,IF(E201&lt;ConfrontoRendimenti!$D$6,F201*100,0))*ConfrontoRendimenti!$D$7/100</f>
        <v>0</v>
      </c>
    </row>
    <row r="202" spans="2:7" ht="15.75" x14ac:dyDescent="0.25">
      <c r="B202" s="4">
        <f>IF(B201=0,0,IF(B201=ConfrontoRendimenti!$C$6,0,EDATE(B201,12/ConfrontoRendimenti!$C$13)))</f>
        <v>0</v>
      </c>
      <c r="C202" s="2">
        <f>IF(ConfrontoRendimenti!$C$13=0,0,IF(B202=0,0,ConfrontoRendimenti!$C$15/ConfrontoRendimenti!$C$13))</f>
        <v>0</v>
      </c>
      <c r="D202" s="1">
        <f>IF(B202=ConfrontoRendimenti!$C$6,C202*100+ConfrontoRendimenti!$C$12,IF(B202&lt;ConfrontoRendimenti!$C$6,C202*100,0))*ConfrontoRendimenti!$C$7/100</f>
        <v>0</v>
      </c>
      <c r="E202" s="4">
        <f>IF(E201=0,0,IF(E201=ConfrontoRendimenti!$D$6,0,EDATE(E201,12/ConfrontoRendimenti!$D$13)))</f>
        <v>0</v>
      </c>
      <c r="F202" s="2">
        <f>IF(ConfrontoRendimenti!$D$13=0,0,IF(E202=0,0,ConfrontoRendimenti!$D$15/ConfrontoRendimenti!$D$13))</f>
        <v>0</v>
      </c>
      <c r="G202" s="1">
        <f>IF(E202=ConfrontoRendimenti!$D$6,F202*100+ConfrontoRendimenti!$D$12,IF(E202&lt;ConfrontoRendimenti!$D$6,F202*100,0))*ConfrontoRendimenti!$D$7/100</f>
        <v>0</v>
      </c>
    </row>
    <row r="203" spans="2:7" ht="15.75" x14ac:dyDescent="0.25">
      <c r="B203" s="4">
        <f>IF(B202=0,0,IF(B202=ConfrontoRendimenti!$C$6,0,EDATE(B202,12/ConfrontoRendimenti!$C$13)))</f>
        <v>0</v>
      </c>
      <c r="C203" s="2">
        <f>IF(ConfrontoRendimenti!$C$13=0,0,IF(B203=0,0,ConfrontoRendimenti!$C$15/ConfrontoRendimenti!$C$13))</f>
        <v>0</v>
      </c>
      <c r="D203" s="1">
        <f>IF(B203=ConfrontoRendimenti!$C$6,C203*100+ConfrontoRendimenti!$C$12,IF(B203&lt;ConfrontoRendimenti!$C$6,C203*100,0))*ConfrontoRendimenti!$C$7/100</f>
        <v>0</v>
      </c>
      <c r="E203" s="4">
        <f>IF(E202=0,0,IF(E202=ConfrontoRendimenti!$D$6,0,EDATE(E202,12/ConfrontoRendimenti!$D$13)))</f>
        <v>0</v>
      </c>
      <c r="F203" s="2">
        <f>IF(ConfrontoRendimenti!$D$13=0,0,IF(E203=0,0,ConfrontoRendimenti!$D$15/ConfrontoRendimenti!$D$13))</f>
        <v>0</v>
      </c>
      <c r="G203" s="1">
        <f>IF(E203=ConfrontoRendimenti!$D$6,F203*100+ConfrontoRendimenti!$D$12,IF(E203&lt;ConfrontoRendimenti!$D$6,F203*100,0))*ConfrontoRendimenti!$D$7/100</f>
        <v>0</v>
      </c>
    </row>
    <row r="204" spans="2:7" ht="15.75" x14ac:dyDescent="0.25">
      <c r="B204" s="4">
        <f>IF(B203=0,0,IF(B203=ConfrontoRendimenti!$C$6,0,EDATE(B203,12/ConfrontoRendimenti!$C$13)))</f>
        <v>0</v>
      </c>
      <c r="C204" s="2">
        <f>IF(ConfrontoRendimenti!$C$13=0,0,IF(B204=0,0,ConfrontoRendimenti!$C$15/ConfrontoRendimenti!$C$13))</f>
        <v>0</v>
      </c>
      <c r="D204" s="1">
        <f>IF(B204=ConfrontoRendimenti!$C$6,C204*100+ConfrontoRendimenti!$C$12,IF(B204&lt;ConfrontoRendimenti!$C$6,C204*100,0))*ConfrontoRendimenti!$C$7/100</f>
        <v>0</v>
      </c>
      <c r="E204" s="4">
        <f>IF(E203=0,0,IF(E203=ConfrontoRendimenti!$D$6,0,EDATE(E203,12/ConfrontoRendimenti!$D$13)))</f>
        <v>0</v>
      </c>
      <c r="F204" s="2">
        <f>IF(ConfrontoRendimenti!$D$13=0,0,IF(E204=0,0,ConfrontoRendimenti!$D$15/ConfrontoRendimenti!$D$13))</f>
        <v>0</v>
      </c>
      <c r="G204" s="1">
        <f>IF(E204=ConfrontoRendimenti!$D$6,F204*100+ConfrontoRendimenti!$D$12,IF(E204&lt;ConfrontoRendimenti!$D$6,F204*100,0))*ConfrontoRendimenti!$D$7/100</f>
        <v>0</v>
      </c>
    </row>
    <row r="205" spans="2:7" ht="15.75" x14ac:dyDescent="0.25">
      <c r="B205" s="4">
        <f>IF(B204=0,0,IF(B204=ConfrontoRendimenti!$C$6,0,EDATE(B204,12/ConfrontoRendimenti!$C$13)))</f>
        <v>0</v>
      </c>
      <c r="C205" s="2">
        <f>IF(ConfrontoRendimenti!$C$13=0,0,IF(B205=0,0,ConfrontoRendimenti!$C$15/ConfrontoRendimenti!$C$13))</f>
        <v>0</v>
      </c>
      <c r="D205" s="1">
        <f>IF(B205=ConfrontoRendimenti!$C$6,C205*100+ConfrontoRendimenti!$C$12,IF(B205&lt;ConfrontoRendimenti!$C$6,C205*100,0))*ConfrontoRendimenti!$C$7/100</f>
        <v>0</v>
      </c>
      <c r="E205" s="4">
        <f>IF(E204=0,0,IF(E204=ConfrontoRendimenti!$D$6,0,EDATE(E204,12/ConfrontoRendimenti!$D$13)))</f>
        <v>0</v>
      </c>
      <c r="F205" s="2">
        <f>IF(ConfrontoRendimenti!$D$13=0,0,IF(E205=0,0,ConfrontoRendimenti!$D$15/ConfrontoRendimenti!$D$13))</f>
        <v>0</v>
      </c>
      <c r="G205" s="1">
        <f>IF(E205=ConfrontoRendimenti!$D$6,F205*100+ConfrontoRendimenti!$D$12,IF(E205&lt;ConfrontoRendimenti!$D$6,F205*100,0))*ConfrontoRendimenti!$D$7/100</f>
        <v>0</v>
      </c>
    </row>
    <row r="206" spans="2:7" ht="15.75" x14ac:dyDescent="0.25">
      <c r="B206" s="4">
        <f>IF(B205=0,0,IF(B205=ConfrontoRendimenti!$C$6,0,EDATE(B205,12/ConfrontoRendimenti!$C$13)))</f>
        <v>0</v>
      </c>
      <c r="C206" s="2">
        <f>IF(ConfrontoRendimenti!$C$13=0,0,IF(B206=0,0,ConfrontoRendimenti!$C$15/ConfrontoRendimenti!$C$13))</f>
        <v>0</v>
      </c>
      <c r="D206" s="1">
        <f>IF(B206=ConfrontoRendimenti!$C$6,C206*100+ConfrontoRendimenti!$C$12,IF(B206&lt;ConfrontoRendimenti!$C$6,C206*100,0))*ConfrontoRendimenti!$C$7/100</f>
        <v>0</v>
      </c>
      <c r="E206" s="4">
        <f>IF(E205=0,0,IF(E205=ConfrontoRendimenti!$D$6,0,EDATE(E205,12/ConfrontoRendimenti!$D$13)))</f>
        <v>0</v>
      </c>
      <c r="F206" s="2">
        <f>IF(ConfrontoRendimenti!$D$13=0,0,IF(E206=0,0,ConfrontoRendimenti!$D$15/ConfrontoRendimenti!$D$13))</f>
        <v>0</v>
      </c>
      <c r="G206" s="1">
        <f>IF(E206=ConfrontoRendimenti!$D$6,F206*100+ConfrontoRendimenti!$D$12,IF(E206&lt;ConfrontoRendimenti!$D$6,F206*100,0))*ConfrontoRendimenti!$D$7/100</f>
        <v>0</v>
      </c>
    </row>
    <row r="207" spans="2:7" ht="15.75" x14ac:dyDescent="0.25">
      <c r="B207" s="4">
        <f>IF(B206=0,0,IF(B206=ConfrontoRendimenti!$C$6,0,EDATE(B206,12/ConfrontoRendimenti!$C$13)))</f>
        <v>0</v>
      </c>
      <c r="C207" s="2">
        <f>IF(ConfrontoRendimenti!$C$13=0,0,IF(B207=0,0,ConfrontoRendimenti!$C$15/ConfrontoRendimenti!$C$13))</f>
        <v>0</v>
      </c>
      <c r="D207" s="1">
        <f>IF(B207=ConfrontoRendimenti!$C$6,C207*100+ConfrontoRendimenti!$C$12,IF(B207&lt;ConfrontoRendimenti!$C$6,C207*100,0))*ConfrontoRendimenti!$C$7/100</f>
        <v>0</v>
      </c>
      <c r="E207" s="4">
        <f>IF(E206=0,0,IF(E206=ConfrontoRendimenti!$D$6,0,EDATE(E206,12/ConfrontoRendimenti!$D$13)))</f>
        <v>0</v>
      </c>
      <c r="F207" s="2">
        <f>IF(ConfrontoRendimenti!$D$13=0,0,IF(E207=0,0,ConfrontoRendimenti!$D$15/ConfrontoRendimenti!$D$13))</f>
        <v>0</v>
      </c>
      <c r="G207" s="1">
        <f>IF(E207=ConfrontoRendimenti!$D$6,F207*100+ConfrontoRendimenti!$D$12,IF(E207&lt;ConfrontoRendimenti!$D$6,F207*100,0))*ConfrontoRendimenti!$D$7/100</f>
        <v>0</v>
      </c>
    </row>
    <row r="208" spans="2:7" ht="15.75" x14ac:dyDescent="0.25">
      <c r="B208" s="4">
        <f>IF(B207=0,0,IF(B207=ConfrontoRendimenti!$C$6,0,EDATE(B207,12/ConfrontoRendimenti!$C$13)))</f>
        <v>0</v>
      </c>
      <c r="C208" s="2">
        <f>IF(ConfrontoRendimenti!$C$13=0,0,IF(B208=0,0,ConfrontoRendimenti!$C$15/ConfrontoRendimenti!$C$13))</f>
        <v>0</v>
      </c>
      <c r="D208" s="1">
        <f>IF(B208=ConfrontoRendimenti!$C$6,C208*100+ConfrontoRendimenti!$C$12,IF(B208&lt;ConfrontoRendimenti!$C$6,C208*100,0))*ConfrontoRendimenti!$C$7/100</f>
        <v>0</v>
      </c>
      <c r="E208" s="4">
        <f>IF(E207=0,0,IF(E207=ConfrontoRendimenti!$D$6,0,EDATE(E207,12/ConfrontoRendimenti!$D$13)))</f>
        <v>0</v>
      </c>
      <c r="F208" s="2">
        <f>IF(ConfrontoRendimenti!$D$13=0,0,IF(E208=0,0,ConfrontoRendimenti!$D$15/ConfrontoRendimenti!$D$13))</f>
        <v>0</v>
      </c>
      <c r="G208" s="1">
        <f>IF(E208=ConfrontoRendimenti!$D$6,F208*100+ConfrontoRendimenti!$D$12,IF(E208&lt;ConfrontoRendimenti!$D$6,F208*100,0))*ConfrontoRendimenti!$D$7/100</f>
        <v>0</v>
      </c>
    </row>
    <row r="209" spans="2:7" ht="15.75" x14ac:dyDescent="0.25">
      <c r="B209" s="4">
        <f>IF(B208=0,0,IF(B208=ConfrontoRendimenti!$C$6,0,EDATE(B208,12/ConfrontoRendimenti!$C$13)))</f>
        <v>0</v>
      </c>
      <c r="C209" s="2">
        <f>IF(ConfrontoRendimenti!$C$13=0,0,IF(B209=0,0,ConfrontoRendimenti!$C$15/ConfrontoRendimenti!$C$13))</f>
        <v>0</v>
      </c>
      <c r="D209" s="1">
        <f>IF(B209=ConfrontoRendimenti!$C$6,C209*100+ConfrontoRendimenti!$C$12,IF(B209&lt;ConfrontoRendimenti!$C$6,C209*100,0))*ConfrontoRendimenti!$C$7/100</f>
        <v>0</v>
      </c>
      <c r="E209" s="4">
        <f>IF(E208=0,0,IF(E208=ConfrontoRendimenti!$D$6,0,EDATE(E208,12/ConfrontoRendimenti!$D$13)))</f>
        <v>0</v>
      </c>
      <c r="F209" s="2">
        <f>IF(ConfrontoRendimenti!$D$13=0,0,IF(E209=0,0,ConfrontoRendimenti!$D$15/ConfrontoRendimenti!$D$13))</f>
        <v>0</v>
      </c>
      <c r="G209" s="1">
        <f>IF(E209=ConfrontoRendimenti!$D$6,F209*100+ConfrontoRendimenti!$D$12,IF(E209&lt;ConfrontoRendimenti!$D$6,F209*100,0))*ConfrontoRendimenti!$D$7/100</f>
        <v>0</v>
      </c>
    </row>
    <row r="210" spans="2:7" ht="15.75" x14ac:dyDescent="0.25">
      <c r="B210" s="4">
        <f>IF(B209=0,0,IF(B209=ConfrontoRendimenti!$C$6,0,EDATE(B209,12/ConfrontoRendimenti!$C$13)))</f>
        <v>0</v>
      </c>
      <c r="C210" s="2">
        <f>IF(ConfrontoRendimenti!$C$13=0,0,IF(B210=0,0,ConfrontoRendimenti!$C$15/ConfrontoRendimenti!$C$13))</f>
        <v>0</v>
      </c>
      <c r="D210" s="1">
        <f>IF(B210=ConfrontoRendimenti!$C$6,C210*100+ConfrontoRendimenti!$C$12,IF(B210&lt;ConfrontoRendimenti!$C$6,C210*100,0))*ConfrontoRendimenti!$C$7/100</f>
        <v>0</v>
      </c>
      <c r="E210" s="4">
        <f>IF(E209=0,0,IF(E209=ConfrontoRendimenti!$D$6,0,EDATE(E209,12/ConfrontoRendimenti!$D$13)))</f>
        <v>0</v>
      </c>
      <c r="F210" s="2">
        <f>IF(ConfrontoRendimenti!$D$13=0,0,IF(E210=0,0,ConfrontoRendimenti!$D$15/ConfrontoRendimenti!$D$13))</f>
        <v>0</v>
      </c>
      <c r="G210" s="1">
        <f>IF(E210=ConfrontoRendimenti!$D$6,F210*100+ConfrontoRendimenti!$D$12,IF(E210&lt;ConfrontoRendimenti!$D$6,F210*100,0))*ConfrontoRendimenti!$D$7/100</f>
        <v>0</v>
      </c>
    </row>
    <row r="211" spans="2:7" ht="15.75" x14ac:dyDescent="0.25">
      <c r="B211" s="4">
        <f>IF(B210=0,0,IF(B210=ConfrontoRendimenti!$C$6,0,EDATE(B210,12/ConfrontoRendimenti!$C$13)))</f>
        <v>0</v>
      </c>
      <c r="C211" s="2">
        <f>IF(ConfrontoRendimenti!$C$13=0,0,IF(B211=0,0,ConfrontoRendimenti!$C$15/ConfrontoRendimenti!$C$13))</f>
        <v>0</v>
      </c>
      <c r="D211" s="1">
        <f>IF(B211=ConfrontoRendimenti!$C$6,C211*100+ConfrontoRendimenti!$C$12,IF(B211&lt;ConfrontoRendimenti!$C$6,C211*100,0))*ConfrontoRendimenti!$C$7/100</f>
        <v>0</v>
      </c>
      <c r="E211" s="4">
        <f>IF(E210=0,0,IF(E210=ConfrontoRendimenti!$D$6,0,EDATE(E210,12/ConfrontoRendimenti!$D$13)))</f>
        <v>0</v>
      </c>
      <c r="F211" s="2">
        <f>IF(ConfrontoRendimenti!$D$13=0,0,IF(E211=0,0,ConfrontoRendimenti!$D$15/ConfrontoRendimenti!$D$13))</f>
        <v>0</v>
      </c>
      <c r="G211" s="1">
        <f>IF(E211=ConfrontoRendimenti!$D$6,F211*100+ConfrontoRendimenti!$D$12,IF(E211&lt;ConfrontoRendimenti!$D$6,F211*100,0))*ConfrontoRendimenti!$D$7/100</f>
        <v>0</v>
      </c>
    </row>
    <row r="212" spans="2:7" ht="15.75" x14ac:dyDescent="0.25">
      <c r="B212" s="4">
        <f>IF(B211=0,0,IF(B211=ConfrontoRendimenti!$C$6,0,EDATE(B211,12/ConfrontoRendimenti!$C$13)))</f>
        <v>0</v>
      </c>
      <c r="C212" s="2">
        <f>IF(ConfrontoRendimenti!$C$13=0,0,IF(B212=0,0,ConfrontoRendimenti!$C$15/ConfrontoRendimenti!$C$13))</f>
        <v>0</v>
      </c>
      <c r="D212" s="1">
        <f>IF(B212=ConfrontoRendimenti!$C$6,C212*100+ConfrontoRendimenti!$C$12,IF(B212&lt;ConfrontoRendimenti!$C$6,C212*100,0))*ConfrontoRendimenti!$C$7/100</f>
        <v>0</v>
      </c>
      <c r="E212" s="4">
        <f>IF(E211=0,0,IF(E211=ConfrontoRendimenti!$D$6,0,EDATE(E211,12/ConfrontoRendimenti!$D$13)))</f>
        <v>0</v>
      </c>
      <c r="F212" s="2">
        <f>IF(ConfrontoRendimenti!$D$13=0,0,IF(E212=0,0,ConfrontoRendimenti!$D$15/ConfrontoRendimenti!$D$13))</f>
        <v>0</v>
      </c>
      <c r="G212" s="1">
        <f>IF(E212=ConfrontoRendimenti!$D$6,F212*100+ConfrontoRendimenti!$D$12,IF(E212&lt;ConfrontoRendimenti!$D$6,F212*100,0))*ConfrontoRendimenti!$D$7/100</f>
        <v>0</v>
      </c>
    </row>
    <row r="213" spans="2:7" ht="15.75" x14ac:dyDescent="0.25">
      <c r="B213" s="4">
        <f>IF(B212=0,0,IF(B212=ConfrontoRendimenti!$C$6,0,EDATE(B212,12/ConfrontoRendimenti!$C$13)))</f>
        <v>0</v>
      </c>
      <c r="C213" s="2">
        <f>IF(ConfrontoRendimenti!$C$13=0,0,IF(B213=0,0,ConfrontoRendimenti!$C$15/ConfrontoRendimenti!$C$13))</f>
        <v>0</v>
      </c>
      <c r="D213" s="1">
        <f>IF(B213=ConfrontoRendimenti!$C$6,C213*100+ConfrontoRendimenti!$C$12,IF(B213&lt;ConfrontoRendimenti!$C$6,C213*100,0))*ConfrontoRendimenti!$C$7/100</f>
        <v>0</v>
      </c>
      <c r="E213" s="4">
        <f>IF(E212=0,0,IF(E212=ConfrontoRendimenti!$D$6,0,EDATE(E212,12/ConfrontoRendimenti!$D$13)))</f>
        <v>0</v>
      </c>
      <c r="F213" s="2">
        <f>IF(ConfrontoRendimenti!$D$13=0,0,IF(E213=0,0,ConfrontoRendimenti!$D$15/ConfrontoRendimenti!$D$13))</f>
        <v>0</v>
      </c>
      <c r="G213" s="1">
        <f>IF(E213=ConfrontoRendimenti!$D$6,F213*100+ConfrontoRendimenti!$D$12,IF(E213&lt;ConfrontoRendimenti!$D$6,F213*100,0))*ConfrontoRendimenti!$D$7/100</f>
        <v>0</v>
      </c>
    </row>
    <row r="214" spans="2:7" ht="15.75" x14ac:dyDescent="0.25">
      <c r="B214" s="4">
        <f>IF(B213=0,0,IF(B213=ConfrontoRendimenti!$C$6,0,EDATE(B213,12/ConfrontoRendimenti!$C$13)))</f>
        <v>0</v>
      </c>
      <c r="C214" s="2">
        <f>IF(ConfrontoRendimenti!$C$13=0,0,IF(B214=0,0,ConfrontoRendimenti!$C$15/ConfrontoRendimenti!$C$13))</f>
        <v>0</v>
      </c>
      <c r="D214" s="1">
        <f>IF(B214=ConfrontoRendimenti!$C$6,C214*100+ConfrontoRendimenti!$C$12,IF(B214&lt;ConfrontoRendimenti!$C$6,C214*100,0))*ConfrontoRendimenti!$C$7/100</f>
        <v>0</v>
      </c>
      <c r="E214" s="4">
        <f>IF(E213=0,0,IF(E213=ConfrontoRendimenti!$D$6,0,EDATE(E213,12/ConfrontoRendimenti!$D$13)))</f>
        <v>0</v>
      </c>
      <c r="F214" s="2">
        <f>IF(ConfrontoRendimenti!$D$13=0,0,IF(E214=0,0,ConfrontoRendimenti!$D$15/ConfrontoRendimenti!$D$13))</f>
        <v>0</v>
      </c>
      <c r="G214" s="1">
        <f>IF(E214=ConfrontoRendimenti!$D$6,F214*100+ConfrontoRendimenti!$D$12,IF(E214&lt;ConfrontoRendimenti!$D$6,F214*100,0))*ConfrontoRendimenti!$D$7/100</f>
        <v>0</v>
      </c>
    </row>
    <row r="215" spans="2:7" ht="15.75" x14ac:dyDescent="0.25">
      <c r="B215" s="4">
        <f>IF(B214=0,0,IF(B214=ConfrontoRendimenti!$C$6,0,EDATE(B214,12/ConfrontoRendimenti!$C$13)))</f>
        <v>0</v>
      </c>
      <c r="C215" s="2">
        <f>IF(ConfrontoRendimenti!$C$13=0,0,IF(B215=0,0,ConfrontoRendimenti!$C$15/ConfrontoRendimenti!$C$13))</f>
        <v>0</v>
      </c>
      <c r="D215" s="1">
        <f>IF(B215=ConfrontoRendimenti!$C$6,C215*100+ConfrontoRendimenti!$C$12,IF(B215&lt;ConfrontoRendimenti!$C$6,C215*100,0))*ConfrontoRendimenti!$C$7/100</f>
        <v>0</v>
      </c>
      <c r="E215" s="4">
        <f>IF(E214=0,0,IF(E214=ConfrontoRendimenti!$D$6,0,EDATE(E214,12/ConfrontoRendimenti!$D$13)))</f>
        <v>0</v>
      </c>
      <c r="F215" s="2">
        <f>IF(ConfrontoRendimenti!$D$13=0,0,IF(E215=0,0,ConfrontoRendimenti!$D$15/ConfrontoRendimenti!$D$13))</f>
        <v>0</v>
      </c>
      <c r="G215" s="1">
        <f>IF(E215=ConfrontoRendimenti!$D$6,F215*100+ConfrontoRendimenti!$D$12,IF(E215&lt;ConfrontoRendimenti!$D$6,F215*100,0))*ConfrontoRendimenti!$D$7/100</f>
        <v>0</v>
      </c>
    </row>
    <row r="216" spans="2:7" ht="15.75" x14ac:dyDescent="0.25">
      <c r="B216" s="4">
        <f>IF(B215=0,0,IF(B215=ConfrontoRendimenti!$C$6,0,EDATE(B215,12/ConfrontoRendimenti!$C$13)))</f>
        <v>0</v>
      </c>
      <c r="C216" s="2">
        <f>IF(ConfrontoRendimenti!$C$13=0,0,IF(B216=0,0,ConfrontoRendimenti!$C$15/ConfrontoRendimenti!$C$13))</f>
        <v>0</v>
      </c>
      <c r="D216" s="1">
        <f>IF(B216=ConfrontoRendimenti!$C$6,C216*100+ConfrontoRendimenti!$C$12,IF(B216&lt;ConfrontoRendimenti!$C$6,C216*100,0))*ConfrontoRendimenti!$C$7/100</f>
        <v>0</v>
      </c>
      <c r="E216" s="4">
        <f>IF(E215=0,0,IF(E215=ConfrontoRendimenti!$D$6,0,EDATE(E215,12/ConfrontoRendimenti!$D$13)))</f>
        <v>0</v>
      </c>
      <c r="F216" s="2">
        <f>IF(ConfrontoRendimenti!$D$13=0,0,IF(E216=0,0,ConfrontoRendimenti!$D$15/ConfrontoRendimenti!$D$13))</f>
        <v>0</v>
      </c>
      <c r="G216" s="1">
        <f>IF(E216=ConfrontoRendimenti!$D$6,F216*100+ConfrontoRendimenti!$D$12,IF(E216&lt;ConfrontoRendimenti!$D$6,F216*100,0))*ConfrontoRendimenti!$D$7/100</f>
        <v>0</v>
      </c>
    </row>
    <row r="217" spans="2:7" ht="15.75" x14ac:dyDescent="0.25">
      <c r="B217" s="4">
        <f>IF(B216=0,0,IF(B216=ConfrontoRendimenti!$C$6,0,EDATE(B216,12/ConfrontoRendimenti!$C$13)))</f>
        <v>0</v>
      </c>
      <c r="C217" s="2">
        <f>IF(ConfrontoRendimenti!$C$13=0,0,IF(B217=0,0,ConfrontoRendimenti!$C$15/ConfrontoRendimenti!$C$13))</f>
        <v>0</v>
      </c>
      <c r="D217" s="1">
        <f>IF(B217=ConfrontoRendimenti!$C$6,C217*100+ConfrontoRendimenti!$C$12,IF(B217&lt;ConfrontoRendimenti!$C$6,C217*100,0))*ConfrontoRendimenti!$C$7/100</f>
        <v>0</v>
      </c>
      <c r="E217" s="4">
        <f>IF(E216=0,0,IF(E216=ConfrontoRendimenti!$D$6,0,EDATE(E216,12/ConfrontoRendimenti!$D$13)))</f>
        <v>0</v>
      </c>
      <c r="F217" s="2">
        <f>IF(ConfrontoRendimenti!$D$13=0,0,IF(E217=0,0,ConfrontoRendimenti!$D$15/ConfrontoRendimenti!$D$13))</f>
        <v>0</v>
      </c>
      <c r="G217" s="1">
        <f>IF(E217=ConfrontoRendimenti!$D$6,F217*100+ConfrontoRendimenti!$D$12,IF(E217&lt;ConfrontoRendimenti!$D$6,F217*100,0))*ConfrontoRendimenti!$D$7/100</f>
        <v>0</v>
      </c>
    </row>
    <row r="218" spans="2:7" ht="15.75" x14ac:dyDescent="0.25">
      <c r="B218" s="4">
        <f>IF(B217=0,0,IF(B217=ConfrontoRendimenti!$C$6,0,EDATE(B217,12/ConfrontoRendimenti!$C$13)))</f>
        <v>0</v>
      </c>
      <c r="C218" s="2">
        <f>IF(ConfrontoRendimenti!$C$13=0,0,IF(B218=0,0,ConfrontoRendimenti!$C$15/ConfrontoRendimenti!$C$13))</f>
        <v>0</v>
      </c>
      <c r="D218" s="1">
        <f>IF(B218=ConfrontoRendimenti!$C$6,C218*100+ConfrontoRendimenti!$C$12,IF(B218&lt;ConfrontoRendimenti!$C$6,C218*100,0))*ConfrontoRendimenti!$C$7/100</f>
        <v>0</v>
      </c>
      <c r="E218" s="4">
        <f>IF(E217=0,0,IF(E217=ConfrontoRendimenti!$D$6,0,EDATE(E217,12/ConfrontoRendimenti!$D$13)))</f>
        <v>0</v>
      </c>
      <c r="F218" s="2">
        <f>IF(ConfrontoRendimenti!$D$13=0,0,IF(E218=0,0,ConfrontoRendimenti!$D$15/ConfrontoRendimenti!$D$13))</f>
        <v>0</v>
      </c>
      <c r="G218" s="1">
        <f>IF(E218=ConfrontoRendimenti!$D$6,F218*100+ConfrontoRendimenti!$D$12,IF(E218&lt;ConfrontoRendimenti!$D$6,F218*100,0))*ConfrontoRendimenti!$D$7/100</f>
        <v>0</v>
      </c>
    </row>
    <row r="219" spans="2:7" ht="15.75" x14ac:dyDescent="0.25">
      <c r="B219" s="4">
        <f>IF(B218=0,0,IF(B218=ConfrontoRendimenti!$C$6,0,EDATE(B218,12/ConfrontoRendimenti!$C$13)))</f>
        <v>0</v>
      </c>
      <c r="C219" s="2">
        <f>IF(ConfrontoRendimenti!$C$13=0,0,IF(B219=0,0,ConfrontoRendimenti!$C$15/ConfrontoRendimenti!$C$13))</f>
        <v>0</v>
      </c>
      <c r="D219" s="1">
        <f>IF(B219=ConfrontoRendimenti!$C$6,C219*100+ConfrontoRendimenti!$C$12,IF(B219&lt;ConfrontoRendimenti!$C$6,C219*100,0))*ConfrontoRendimenti!$C$7/100</f>
        <v>0</v>
      </c>
      <c r="E219" s="4">
        <f>IF(E218=0,0,IF(E218=ConfrontoRendimenti!$D$6,0,EDATE(E218,12/ConfrontoRendimenti!$D$13)))</f>
        <v>0</v>
      </c>
      <c r="F219" s="2">
        <f>IF(ConfrontoRendimenti!$D$13=0,0,IF(E219=0,0,ConfrontoRendimenti!$D$15/ConfrontoRendimenti!$D$13))</f>
        <v>0</v>
      </c>
      <c r="G219" s="1">
        <f>IF(E219=ConfrontoRendimenti!$D$6,F219*100+ConfrontoRendimenti!$D$12,IF(E219&lt;ConfrontoRendimenti!$D$6,F219*100,0))*ConfrontoRendimenti!$D$7/100</f>
        <v>0</v>
      </c>
    </row>
    <row r="220" spans="2:7" ht="15.75" x14ac:dyDescent="0.25">
      <c r="B220" s="4">
        <f>IF(B219=0,0,IF(B219=ConfrontoRendimenti!$C$6,0,EDATE(B219,12/ConfrontoRendimenti!$C$13)))</f>
        <v>0</v>
      </c>
      <c r="C220" s="2">
        <f>IF(ConfrontoRendimenti!$C$13=0,0,IF(B220=0,0,ConfrontoRendimenti!$C$15/ConfrontoRendimenti!$C$13))</f>
        <v>0</v>
      </c>
      <c r="D220" s="1">
        <f>IF(B220=ConfrontoRendimenti!$C$6,C220*100+ConfrontoRendimenti!$C$12,IF(B220&lt;ConfrontoRendimenti!$C$6,C220*100,0))*ConfrontoRendimenti!$C$7/100</f>
        <v>0</v>
      </c>
      <c r="E220" s="4">
        <f>IF(E219=0,0,IF(E219=ConfrontoRendimenti!$D$6,0,EDATE(E219,12/ConfrontoRendimenti!$D$13)))</f>
        <v>0</v>
      </c>
      <c r="F220" s="2">
        <f>IF(ConfrontoRendimenti!$D$13=0,0,IF(E220=0,0,ConfrontoRendimenti!$D$15/ConfrontoRendimenti!$D$13))</f>
        <v>0</v>
      </c>
      <c r="G220" s="1">
        <f>IF(E220=ConfrontoRendimenti!$D$6,F220*100+ConfrontoRendimenti!$D$12,IF(E220&lt;ConfrontoRendimenti!$D$6,F220*100,0))*ConfrontoRendimenti!$D$7/100</f>
        <v>0</v>
      </c>
    </row>
    <row r="221" spans="2:7" ht="15.75" x14ac:dyDescent="0.25">
      <c r="B221" s="4">
        <f>IF(B220=0,0,IF(B220=ConfrontoRendimenti!$C$6,0,EDATE(B220,12/ConfrontoRendimenti!$C$13)))</f>
        <v>0</v>
      </c>
      <c r="C221" s="2">
        <f>IF(ConfrontoRendimenti!$C$13=0,0,IF(B221=0,0,ConfrontoRendimenti!$C$15/ConfrontoRendimenti!$C$13))</f>
        <v>0</v>
      </c>
      <c r="D221" s="1">
        <f>IF(B221=ConfrontoRendimenti!$C$6,C221*100+ConfrontoRendimenti!$C$12,IF(B221&lt;ConfrontoRendimenti!$C$6,C221*100,0))*ConfrontoRendimenti!$C$7/100</f>
        <v>0</v>
      </c>
      <c r="E221" s="4">
        <f>IF(E220=0,0,IF(E220=ConfrontoRendimenti!$D$6,0,EDATE(E220,12/ConfrontoRendimenti!$D$13)))</f>
        <v>0</v>
      </c>
      <c r="F221" s="2">
        <f>IF(ConfrontoRendimenti!$D$13=0,0,IF(E221=0,0,ConfrontoRendimenti!$D$15/ConfrontoRendimenti!$D$13))</f>
        <v>0</v>
      </c>
      <c r="G221" s="1">
        <f>IF(E221=ConfrontoRendimenti!$D$6,F221*100+ConfrontoRendimenti!$D$12,IF(E221&lt;ConfrontoRendimenti!$D$6,F221*100,0))*ConfrontoRendimenti!$D$7/100</f>
        <v>0</v>
      </c>
    </row>
    <row r="222" spans="2:7" ht="15.75" x14ac:dyDescent="0.25">
      <c r="B222" s="4">
        <f>IF(B221=0,0,IF(B221=ConfrontoRendimenti!$C$6,0,EDATE(B221,12/ConfrontoRendimenti!$C$13)))</f>
        <v>0</v>
      </c>
      <c r="C222" s="2">
        <f>IF(ConfrontoRendimenti!$C$13=0,0,IF(B222=0,0,ConfrontoRendimenti!$C$15/ConfrontoRendimenti!$C$13))</f>
        <v>0</v>
      </c>
      <c r="D222" s="1">
        <f>IF(B222=ConfrontoRendimenti!$C$6,C222*100+ConfrontoRendimenti!$C$12,IF(B222&lt;ConfrontoRendimenti!$C$6,C222*100,0))*ConfrontoRendimenti!$C$7/100</f>
        <v>0</v>
      </c>
      <c r="E222" s="4">
        <f>IF(E221=0,0,IF(E221=ConfrontoRendimenti!$D$6,0,EDATE(E221,12/ConfrontoRendimenti!$D$13)))</f>
        <v>0</v>
      </c>
      <c r="F222" s="2">
        <f>IF(ConfrontoRendimenti!$D$13=0,0,IF(E222=0,0,ConfrontoRendimenti!$D$15/ConfrontoRendimenti!$D$13))</f>
        <v>0</v>
      </c>
      <c r="G222" s="1">
        <f>IF(E222=ConfrontoRendimenti!$D$6,F222*100+ConfrontoRendimenti!$D$12,IF(E222&lt;ConfrontoRendimenti!$D$6,F222*100,0))*ConfrontoRendimenti!$D$7/100</f>
        <v>0</v>
      </c>
    </row>
    <row r="223" spans="2:7" ht="15.75" x14ac:dyDescent="0.25">
      <c r="B223" s="4">
        <f>IF(B222=0,0,IF(B222=ConfrontoRendimenti!$C$6,0,EDATE(B222,12/ConfrontoRendimenti!$C$13)))</f>
        <v>0</v>
      </c>
      <c r="C223" s="2">
        <f>IF(ConfrontoRendimenti!$C$13=0,0,IF(B223=0,0,ConfrontoRendimenti!$C$15/ConfrontoRendimenti!$C$13))</f>
        <v>0</v>
      </c>
      <c r="D223" s="1">
        <f>IF(B223=ConfrontoRendimenti!$C$6,C223*100+ConfrontoRendimenti!$C$12,IF(B223&lt;ConfrontoRendimenti!$C$6,C223*100,0))*ConfrontoRendimenti!$C$7/100</f>
        <v>0</v>
      </c>
      <c r="E223" s="4">
        <f>IF(E222=0,0,IF(E222=ConfrontoRendimenti!$D$6,0,EDATE(E222,12/ConfrontoRendimenti!$D$13)))</f>
        <v>0</v>
      </c>
      <c r="F223" s="2">
        <f>IF(ConfrontoRendimenti!$D$13=0,0,IF(E223=0,0,ConfrontoRendimenti!$D$15/ConfrontoRendimenti!$D$13))</f>
        <v>0</v>
      </c>
      <c r="G223" s="1">
        <f>IF(E223=ConfrontoRendimenti!$D$6,F223*100+ConfrontoRendimenti!$D$12,IF(E223&lt;ConfrontoRendimenti!$D$6,F223*100,0))*ConfrontoRendimenti!$D$7/100</f>
        <v>0</v>
      </c>
    </row>
    <row r="224" spans="2:7" ht="15.75" x14ac:dyDescent="0.25">
      <c r="B224" s="4">
        <f>IF(B223=0,0,IF(B223=ConfrontoRendimenti!$C$6,0,EDATE(B223,12/ConfrontoRendimenti!$C$13)))</f>
        <v>0</v>
      </c>
      <c r="C224" s="2">
        <f>IF(ConfrontoRendimenti!$C$13=0,0,IF(B224=0,0,ConfrontoRendimenti!$C$15/ConfrontoRendimenti!$C$13))</f>
        <v>0</v>
      </c>
      <c r="D224" s="1">
        <f>IF(B224=ConfrontoRendimenti!$C$6,C224*100+ConfrontoRendimenti!$C$12,IF(B224&lt;ConfrontoRendimenti!$C$6,C224*100,0))*ConfrontoRendimenti!$C$7/100</f>
        <v>0</v>
      </c>
      <c r="E224" s="4">
        <f>IF(E223=0,0,IF(E223=ConfrontoRendimenti!$D$6,0,EDATE(E223,12/ConfrontoRendimenti!$D$13)))</f>
        <v>0</v>
      </c>
      <c r="F224" s="2">
        <f>IF(ConfrontoRendimenti!$D$13=0,0,IF(E224=0,0,ConfrontoRendimenti!$D$15/ConfrontoRendimenti!$D$13))</f>
        <v>0</v>
      </c>
      <c r="G224" s="1">
        <f>IF(E224=ConfrontoRendimenti!$D$6,F224*100+ConfrontoRendimenti!$D$12,IF(E224&lt;ConfrontoRendimenti!$D$6,F224*100,0))*ConfrontoRendimenti!$D$7/100</f>
        <v>0</v>
      </c>
    </row>
    <row r="225" spans="2:7" ht="15.75" x14ac:dyDescent="0.25">
      <c r="B225" s="4">
        <f>IF(B224=0,0,IF(B224=ConfrontoRendimenti!$C$6,0,EDATE(B224,12/ConfrontoRendimenti!$C$13)))</f>
        <v>0</v>
      </c>
      <c r="C225" s="2">
        <f>IF(ConfrontoRendimenti!$C$13=0,0,IF(B225=0,0,ConfrontoRendimenti!$C$15/ConfrontoRendimenti!$C$13))</f>
        <v>0</v>
      </c>
      <c r="D225" s="1">
        <f>IF(B225=ConfrontoRendimenti!$C$6,C225*100+ConfrontoRendimenti!$C$12,IF(B225&lt;ConfrontoRendimenti!$C$6,C225*100,0))*ConfrontoRendimenti!$C$7/100</f>
        <v>0</v>
      </c>
      <c r="E225" s="4">
        <f>IF(E224=0,0,IF(E224=ConfrontoRendimenti!$D$6,0,EDATE(E224,12/ConfrontoRendimenti!$D$13)))</f>
        <v>0</v>
      </c>
      <c r="F225" s="2">
        <f>IF(ConfrontoRendimenti!$D$13=0,0,IF(E225=0,0,ConfrontoRendimenti!$D$15/ConfrontoRendimenti!$D$13))</f>
        <v>0</v>
      </c>
      <c r="G225" s="1">
        <f>IF(E225=ConfrontoRendimenti!$D$6,F225*100+ConfrontoRendimenti!$D$12,IF(E225&lt;ConfrontoRendimenti!$D$6,F225*100,0))*ConfrontoRendimenti!$D$7/100</f>
        <v>0</v>
      </c>
    </row>
    <row r="226" spans="2:7" ht="15.75" x14ac:dyDescent="0.25">
      <c r="B226" s="4">
        <f>IF(B225=0,0,IF(B225=ConfrontoRendimenti!$C$6,0,EDATE(B225,12/ConfrontoRendimenti!$C$13)))</f>
        <v>0</v>
      </c>
      <c r="C226" s="2">
        <f>IF(ConfrontoRendimenti!$C$13=0,0,IF(B226=0,0,ConfrontoRendimenti!$C$15/ConfrontoRendimenti!$C$13))</f>
        <v>0</v>
      </c>
      <c r="D226" s="1">
        <f>IF(B226=ConfrontoRendimenti!$C$6,C226*100+ConfrontoRendimenti!$C$12,IF(B226&lt;ConfrontoRendimenti!$C$6,C226*100,0))*ConfrontoRendimenti!$C$7/100</f>
        <v>0</v>
      </c>
      <c r="E226" s="4">
        <f>IF(E225=0,0,IF(E225=ConfrontoRendimenti!$D$6,0,EDATE(E225,12/ConfrontoRendimenti!$D$13)))</f>
        <v>0</v>
      </c>
      <c r="F226" s="2">
        <f>IF(ConfrontoRendimenti!$D$13=0,0,IF(E226=0,0,ConfrontoRendimenti!$D$15/ConfrontoRendimenti!$D$13))</f>
        <v>0</v>
      </c>
      <c r="G226" s="1">
        <f>IF(E226=ConfrontoRendimenti!$D$6,F226*100+ConfrontoRendimenti!$D$12,IF(E226&lt;ConfrontoRendimenti!$D$6,F226*100,0))*ConfrontoRendimenti!$D$7/100</f>
        <v>0</v>
      </c>
    </row>
    <row r="227" spans="2:7" ht="15.75" x14ac:dyDescent="0.25">
      <c r="B227" s="4">
        <f>IF(B226=0,0,IF(B226=ConfrontoRendimenti!$C$6,0,EDATE(B226,12/ConfrontoRendimenti!$C$13)))</f>
        <v>0</v>
      </c>
      <c r="C227" s="2">
        <f>IF(ConfrontoRendimenti!$C$13=0,0,IF(B227=0,0,ConfrontoRendimenti!$C$15/ConfrontoRendimenti!$C$13))</f>
        <v>0</v>
      </c>
      <c r="D227" s="1">
        <f>IF(B227=ConfrontoRendimenti!$C$6,C227*100+ConfrontoRendimenti!$C$12,IF(B227&lt;ConfrontoRendimenti!$C$6,C227*100,0))*ConfrontoRendimenti!$C$7/100</f>
        <v>0</v>
      </c>
      <c r="E227" s="4">
        <f>IF(E226=0,0,IF(E226=ConfrontoRendimenti!$D$6,0,EDATE(E226,12/ConfrontoRendimenti!$D$13)))</f>
        <v>0</v>
      </c>
      <c r="F227" s="2">
        <f>IF(ConfrontoRendimenti!$D$13=0,0,IF(E227=0,0,ConfrontoRendimenti!$D$15/ConfrontoRendimenti!$D$13))</f>
        <v>0</v>
      </c>
      <c r="G227" s="1">
        <f>IF(E227=ConfrontoRendimenti!$D$6,F227*100+ConfrontoRendimenti!$D$12,IF(E227&lt;ConfrontoRendimenti!$D$6,F227*100,0))*ConfrontoRendimenti!$D$7/100</f>
        <v>0</v>
      </c>
    </row>
    <row r="228" spans="2:7" ht="15.75" x14ac:dyDescent="0.25">
      <c r="B228" s="4">
        <f>IF(B227=0,0,IF(B227=ConfrontoRendimenti!$C$6,0,EDATE(B227,12/ConfrontoRendimenti!$C$13)))</f>
        <v>0</v>
      </c>
      <c r="C228" s="2">
        <f>IF(ConfrontoRendimenti!$C$13=0,0,IF(B228=0,0,ConfrontoRendimenti!$C$15/ConfrontoRendimenti!$C$13))</f>
        <v>0</v>
      </c>
      <c r="D228" s="1">
        <f>IF(B228=ConfrontoRendimenti!$C$6,C228*100+ConfrontoRendimenti!$C$12,IF(B228&lt;ConfrontoRendimenti!$C$6,C228*100,0))*ConfrontoRendimenti!$C$7/100</f>
        <v>0</v>
      </c>
      <c r="E228" s="4">
        <f>IF(E227=0,0,IF(E227=ConfrontoRendimenti!$D$6,0,EDATE(E227,12/ConfrontoRendimenti!$D$13)))</f>
        <v>0</v>
      </c>
      <c r="F228" s="2">
        <f>IF(ConfrontoRendimenti!$D$13=0,0,IF(E228=0,0,ConfrontoRendimenti!$D$15/ConfrontoRendimenti!$D$13))</f>
        <v>0</v>
      </c>
      <c r="G228" s="1">
        <f>IF(E228=ConfrontoRendimenti!$D$6,F228*100+ConfrontoRendimenti!$D$12,IF(E228&lt;ConfrontoRendimenti!$D$6,F228*100,0))*ConfrontoRendimenti!$D$7/100</f>
        <v>0</v>
      </c>
    </row>
    <row r="229" spans="2:7" ht="15.75" x14ac:dyDescent="0.25">
      <c r="B229" s="4">
        <f>IF(B228=0,0,IF(B228=ConfrontoRendimenti!$C$6,0,EDATE(B228,12/ConfrontoRendimenti!$C$13)))</f>
        <v>0</v>
      </c>
      <c r="C229" s="2">
        <f>IF(ConfrontoRendimenti!$C$13=0,0,IF(B229=0,0,ConfrontoRendimenti!$C$15/ConfrontoRendimenti!$C$13))</f>
        <v>0</v>
      </c>
      <c r="D229" s="1">
        <f>IF(B229=ConfrontoRendimenti!$C$6,C229*100+ConfrontoRendimenti!$C$12,IF(B229&lt;ConfrontoRendimenti!$C$6,C229*100,0))*ConfrontoRendimenti!$C$7/100</f>
        <v>0</v>
      </c>
      <c r="E229" s="4">
        <f>IF(E228=0,0,IF(E228=ConfrontoRendimenti!$D$6,0,EDATE(E228,12/ConfrontoRendimenti!$D$13)))</f>
        <v>0</v>
      </c>
      <c r="F229" s="2">
        <f>IF(ConfrontoRendimenti!$D$13=0,0,IF(E229=0,0,ConfrontoRendimenti!$D$15/ConfrontoRendimenti!$D$13))</f>
        <v>0</v>
      </c>
      <c r="G229" s="1">
        <f>IF(E229=ConfrontoRendimenti!$D$6,F229*100+ConfrontoRendimenti!$D$12,IF(E229&lt;ConfrontoRendimenti!$D$6,F229*100,0))*ConfrontoRendimenti!$D$7/100</f>
        <v>0</v>
      </c>
    </row>
    <row r="230" spans="2:7" ht="15.75" x14ac:dyDescent="0.25">
      <c r="B230" s="4">
        <f>IF(B229=0,0,IF(B229=ConfrontoRendimenti!$C$6,0,EDATE(B229,12/ConfrontoRendimenti!$C$13)))</f>
        <v>0</v>
      </c>
      <c r="C230" s="2">
        <f>IF(ConfrontoRendimenti!$C$13=0,0,IF(B230=0,0,ConfrontoRendimenti!$C$15/ConfrontoRendimenti!$C$13))</f>
        <v>0</v>
      </c>
      <c r="D230" s="1">
        <f>IF(B230=ConfrontoRendimenti!$C$6,C230*100+ConfrontoRendimenti!$C$12,IF(B230&lt;ConfrontoRendimenti!$C$6,C230*100,0))*ConfrontoRendimenti!$C$7/100</f>
        <v>0</v>
      </c>
      <c r="E230" s="4">
        <f>IF(E229=0,0,IF(E229=ConfrontoRendimenti!$D$6,0,EDATE(E229,12/ConfrontoRendimenti!$D$13)))</f>
        <v>0</v>
      </c>
      <c r="F230" s="2">
        <f>IF(ConfrontoRendimenti!$D$13=0,0,IF(E230=0,0,ConfrontoRendimenti!$D$15/ConfrontoRendimenti!$D$13))</f>
        <v>0</v>
      </c>
      <c r="G230" s="1">
        <f>IF(E230=ConfrontoRendimenti!$D$6,F230*100+ConfrontoRendimenti!$D$12,IF(E230&lt;ConfrontoRendimenti!$D$6,F230*100,0))*ConfrontoRendimenti!$D$7/100</f>
        <v>0</v>
      </c>
    </row>
  </sheetData>
  <conditionalFormatting sqref="B2:G230">
    <cfRule type="cellIs" dxfId="0" priority="1" stopIfTrue="1" operator="equal">
      <formula>0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36881-4FFB-4F97-8799-A81F4D68906C}">
  <sheetPr>
    <tabColor theme="8" tint="0.39997558519241921"/>
  </sheetPr>
  <dimension ref="A1:F7"/>
  <sheetViews>
    <sheetView workbookViewId="0">
      <selection activeCell="G14" sqref="G14"/>
    </sheetView>
  </sheetViews>
  <sheetFormatPr defaultRowHeight="15" x14ac:dyDescent="0.25"/>
  <cols>
    <col min="1" max="1" width="49.140625" customWidth="1"/>
    <col min="2" max="2" width="10.5703125" bestFit="1" customWidth="1"/>
  </cols>
  <sheetData>
    <row r="1" spans="1:6" ht="15.75" x14ac:dyDescent="0.25">
      <c r="A1" s="6" t="s">
        <v>17</v>
      </c>
      <c r="B1" s="6"/>
      <c r="C1" s="19"/>
      <c r="D1" s="19"/>
      <c r="E1" s="19"/>
      <c r="F1" s="19"/>
    </row>
    <row r="2" spans="1:6" ht="15.75" x14ac:dyDescent="0.25">
      <c r="A2" s="5" t="s">
        <v>18</v>
      </c>
      <c r="B2" s="5">
        <v>1</v>
      </c>
      <c r="C2" s="19"/>
      <c r="D2" s="19"/>
      <c r="E2" s="19"/>
      <c r="F2" s="19"/>
    </row>
    <row r="3" spans="1:6" ht="15.75" x14ac:dyDescent="0.25">
      <c r="A3" s="5" t="s">
        <v>3</v>
      </c>
      <c r="B3" s="5">
        <v>2</v>
      </c>
      <c r="C3" s="19"/>
      <c r="D3" s="19"/>
      <c r="E3" s="19"/>
      <c r="F3" s="19"/>
    </row>
    <row r="4" spans="1:6" ht="15.75" x14ac:dyDescent="0.25">
      <c r="C4" s="19"/>
      <c r="D4" s="19"/>
      <c r="E4" s="19"/>
      <c r="F4" s="19"/>
    </row>
    <row r="5" spans="1:6" ht="15.75" x14ac:dyDescent="0.25">
      <c r="A5" s="26" t="s">
        <v>39</v>
      </c>
      <c r="B5" s="6" t="s">
        <v>20</v>
      </c>
      <c r="C5" s="19"/>
      <c r="D5" s="19"/>
      <c r="E5" s="19"/>
      <c r="F5" s="19"/>
    </row>
    <row r="6" spans="1:6" ht="15.75" x14ac:dyDescent="0.25">
      <c r="A6" s="27" t="s">
        <v>19</v>
      </c>
      <c r="B6" s="25">
        <v>0.125</v>
      </c>
      <c r="C6" s="19"/>
      <c r="D6" s="19"/>
      <c r="E6" s="19"/>
      <c r="F6" s="19"/>
    </row>
    <row r="7" spans="1:6" ht="15.75" x14ac:dyDescent="0.25">
      <c r="A7" s="27" t="s">
        <v>41</v>
      </c>
      <c r="B7" s="25">
        <v>0.26</v>
      </c>
      <c r="C7" s="19"/>
      <c r="D7" s="19"/>
      <c r="E7" s="19"/>
      <c r="F7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ConfrontoRendimenti</vt:lpstr>
      <vt:lpstr>FlussiInteressi</vt:lpstr>
      <vt:lpstr>Parametri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2013-08-15T08:16:18Z</dcterms:created>
  <dcterms:modified xsi:type="dcterms:W3CDTF">2023-07-29T19:43:16Z</dcterms:modified>
</cp:coreProperties>
</file>